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05" yWindow="-105" windowWidth="20730" windowHeight="11760"/>
  </bookViews>
  <sheets>
    <sheet name="Sheet1 (3)" sheetId="5" r:id="rId1"/>
    <sheet name="Sheet1 (2)" sheetId="4" r:id="rId2"/>
    <sheet name="Sheet2" sheetId="2" state="hidden" r:id="rId3"/>
  </sheets>
  <externalReferences>
    <externalReference r:id="rId4"/>
  </externalReferences>
  <definedNames>
    <definedName name="_xlnm.Print_Area" localSheetId="1">'Sheet1 (2)'!$A$1:$L$305</definedName>
    <definedName name="_xlnm.Print_Area" localSheetId="0">'Sheet1 (3)'!$A$1:$L$306</definedName>
    <definedName name="_xlnm.Print_Area" localSheetId="2">Sheet2!$A$1:$F$15</definedName>
    <definedName name="_xlnm.Print_Titles" localSheetId="1">'Sheet1 (2)'!$5:$6</definedName>
    <definedName name="_xlnm.Print_Titles" localSheetId="0">'Sheet1 (3)'!$5:$5</definedName>
  </definedNames>
  <calcPr calcId="124519"/>
</workbook>
</file>

<file path=xl/calcChain.xml><?xml version="1.0" encoding="utf-8"?>
<calcChain xmlns="http://schemas.openxmlformats.org/spreadsheetml/2006/main">
  <c r="L297" i="5"/>
  <c r="L296"/>
  <c r="L293"/>
  <c r="L292"/>
  <c r="L291"/>
  <c r="L290"/>
  <c r="L289"/>
  <c r="L288"/>
  <c r="L287"/>
  <c r="L286"/>
  <c r="L285"/>
  <c r="L284"/>
  <c r="L283"/>
  <c r="L282"/>
  <c r="L281"/>
  <c r="L280"/>
  <c r="L279"/>
  <c r="L278"/>
  <c r="L277"/>
  <c r="L276"/>
  <c r="L275"/>
  <c r="L274"/>
  <c r="L273"/>
  <c r="L272"/>
  <c r="L271"/>
  <c r="L270"/>
  <c r="N269"/>
  <c r="L269"/>
  <c r="N268"/>
  <c r="L268"/>
  <c r="L267"/>
  <c r="N266"/>
  <c r="L266"/>
  <c r="N265"/>
  <c r="L265"/>
  <c r="L264"/>
  <c r="L263"/>
  <c r="L262"/>
  <c r="L261"/>
  <c r="L260"/>
  <c r="L259"/>
  <c r="L258"/>
  <c r="N257"/>
  <c r="L257"/>
  <c r="L256"/>
  <c r="N255"/>
  <c r="L255"/>
  <c r="N254"/>
  <c r="L254"/>
  <c r="N253"/>
  <c r="L253"/>
  <c r="N252"/>
  <c r="L252"/>
  <c r="N251"/>
  <c r="L251"/>
  <c r="N250"/>
  <c r="L250"/>
  <c r="L248"/>
  <c r="L247"/>
  <c r="L246"/>
  <c r="M245"/>
  <c r="M244"/>
  <c r="L244"/>
  <c r="I242"/>
  <c r="L242" s="1"/>
  <c r="H240"/>
  <c r="H239"/>
  <c r="O238"/>
  <c r="H238"/>
  <c r="L236"/>
  <c r="H233"/>
  <c r="H232"/>
  <c r="E231"/>
  <c r="H231" s="1"/>
  <c r="E230"/>
  <c r="H230" s="1"/>
  <c r="H229"/>
  <c r="H228"/>
  <c r="H227"/>
  <c r="H226"/>
  <c r="H225"/>
  <c r="H224"/>
  <c r="H220"/>
  <c r="G215"/>
  <c r="H215" s="1"/>
  <c r="M212"/>
  <c r="G211"/>
  <c r="H211" s="1"/>
  <c r="I211" s="1"/>
  <c r="L211" s="1"/>
  <c r="H209"/>
  <c r="H208"/>
  <c r="H210" s="1"/>
  <c r="M207"/>
  <c r="H205"/>
  <c r="I205" s="1"/>
  <c r="M204"/>
  <c r="H203"/>
  <c r="I203" s="1"/>
  <c r="L203" s="1"/>
  <c r="H202"/>
  <c r="I202" s="1"/>
  <c r="L202" s="1"/>
  <c r="E201"/>
  <c r="H201" s="1"/>
  <c r="I201" s="1"/>
  <c r="L201" s="1"/>
  <c r="M200"/>
  <c r="H197"/>
  <c r="H196"/>
  <c r="H195"/>
  <c r="H193"/>
  <c r="H192"/>
  <c r="H191"/>
  <c r="H190"/>
  <c r="H189"/>
  <c r="M188"/>
  <c r="H187"/>
  <c r="I187" s="1"/>
  <c r="L187" s="1"/>
  <c r="M186"/>
  <c r="H184"/>
  <c r="H183"/>
  <c r="H182"/>
  <c r="H181"/>
  <c r="H180"/>
  <c r="M179"/>
  <c r="M178"/>
  <c r="L178"/>
  <c r="M177"/>
  <c r="L177"/>
  <c r="N176"/>
  <c r="L176"/>
  <c r="M175"/>
  <c r="L175"/>
  <c r="H174"/>
  <c r="I174" s="1"/>
  <c r="L174" s="1"/>
  <c r="M173"/>
  <c r="H172"/>
  <c r="I172" s="1"/>
  <c r="L172" s="1"/>
  <c r="M171"/>
  <c r="H170"/>
  <c r="F213" s="1"/>
  <c r="M169"/>
  <c r="H167"/>
  <c r="H166"/>
  <c r="H163"/>
  <c r="H162"/>
  <c r="H161"/>
  <c r="H160"/>
  <c r="H159"/>
  <c r="H158"/>
  <c r="H157"/>
  <c r="G154"/>
  <c r="G155" s="1"/>
  <c r="H153"/>
  <c r="H152"/>
  <c r="H151"/>
  <c r="H150"/>
  <c r="H149"/>
  <c r="H148"/>
  <c r="H145"/>
  <c r="H144"/>
  <c r="H143"/>
  <c r="H142"/>
  <c r="H141"/>
  <c r="H140"/>
  <c r="H139"/>
  <c r="H138"/>
  <c r="H137"/>
  <c r="H136"/>
  <c r="H135"/>
  <c r="H134"/>
  <c r="H133"/>
  <c r="H132"/>
  <c r="H131"/>
  <c r="H130"/>
  <c r="M129"/>
  <c r="H127"/>
  <c r="H126"/>
  <c r="H124"/>
  <c r="H123"/>
  <c r="M122"/>
  <c r="H121"/>
  <c r="I121" s="1"/>
  <c r="L121" s="1"/>
  <c r="M118"/>
  <c r="H117"/>
  <c r="I117" s="1"/>
  <c r="L117" s="1"/>
  <c r="M116"/>
  <c r="H114"/>
  <c r="H113"/>
  <c r="H112"/>
  <c r="H111"/>
  <c r="H110"/>
  <c r="H109"/>
  <c r="H108"/>
  <c r="H107"/>
  <c r="H106"/>
  <c r="H105"/>
  <c r="H104"/>
  <c r="H103"/>
  <c r="H102"/>
  <c r="H101"/>
  <c r="H100"/>
  <c r="H99"/>
  <c r="H98"/>
  <c r="H95"/>
  <c r="H94"/>
  <c r="H93"/>
  <c r="E92"/>
  <c r="H92" s="1"/>
  <c r="H91"/>
  <c r="H90"/>
  <c r="H89"/>
  <c r="H88"/>
  <c r="M86"/>
  <c r="H86"/>
  <c r="I86" s="1"/>
  <c r="L86" s="1"/>
  <c r="M84"/>
  <c r="K84"/>
  <c r="E83"/>
  <c r="H83" s="1"/>
  <c r="G80"/>
  <c r="H80" s="1"/>
  <c r="H77"/>
  <c r="H76"/>
  <c r="H75"/>
  <c r="E74"/>
  <c r="H74" s="1"/>
  <c r="E73"/>
  <c r="H73" s="1"/>
  <c r="M72"/>
  <c r="H70"/>
  <c r="H69"/>
  <c r="H68"/>
  <c r="H67"/>
  <c r="H66"/>
  <c r="H65"/>
  <c r="H64"/>
  <c r="E63"/>
  <c r="H63" s="1"/>
  <c r="E62"/>
  <c r="H62" s="1"/>
  <c r="H61"/>
  <c r="H60"/>
  <c r="H59"/>
  <c r="H58"/>
  <c r="H57"/>
  <c r="E56"/>
  <c r="H56" s="1"/>
  <c r="H55"/>
  <c r="H54"/>
  <c r="H53"/>
  <c r="H50"/>
  <c r="H49"/>
  <c r="H48"/>
  <c r="H47"/>
  <c r="H46"/>
  <c r="H45"/>
  <c r="H44"/>
  <c r="E43"/>
  <c r="H43" s="1"/>
  <c r="E42"/>
  <c r="H42" s="1"/>
  <c r="H41"/>
  <c r="H40"/>
  <c r="H39"/>
  <c r="E38"/>
  <c r="H38" s="1"/>
  <c r="E37"/>
  <c r="H37" s="1"/>
  <c r="H36"/>
  <c r="H33"/>
  <c r="H32"/>
  <c r="H31"/>
  <c r="H30"/>
  <c r="H29"/>
  <c r="E28"/>
  <c r="H28" s="1"/>
  <c r="E27"/>
  <c r="H27" s="1"/>
  <c r="H26"/>
  <c r="H23"/>
  <c r="H22"/>
  <c r="H21"/>
  <c r="H20"/>
  <c r="H19"/>
  <c r="D17"/>
  <c r="H14"/>
  <c r="E10"/>
  <c r="G9"/>
  <c r="G10" s="1"/>
  <c r="E9"/>
  <c r="H8"/>
  <c r="G8"/>
  <c r="L293" i="4"/>
  <c r="L292"/>
  <c r="L291"/>
  <c r="L290"/>
  <c r="L289"/>
  <c r="L288"/>
  <c r="L287"/>
  <c r="L286"/>
  <c r="L285"/>
  <c r="L284"/>
  <c r="L283"/>
  <c r="L282"/>
  <c r="L281"/>
  <c r="L280"/>
  <c r="L279"/>
  <c r="L278"/>
  <c r="L277"/>
  <c r="L276"/>
  <c r="L275"/>
  <c r="L274"/>
  <c r="L273"/>
  <c r="L272"/>
  <c r="L271"/>
  <c r="L270"/>
  <c r="N269"/>
  <c r="L269"/>
  <c r="N268"/>
  <c r="L268"/>
  <c r="L267"/>
  <c r="N266"/>
  <c r="L266"/>
  <c r="N265"/>
  <c r="L265"/>
  <c r="L264"/>
  <c r="L263"/>
  <c r="L262"/>
  <c r="L261"/>
  <c r="L260"/>
  <c r="L259"/>
  <c r="L258"/>
  <c r="N257"/>
  <c r="L257"/>
  <c r="L256"/>
  <c r="N255"/>
  <c r="L255"/>
  <c r="N254"/>
  <c r="L254"/>
  <c r="N253"/>
  <c r="L253"/>
  <c r="N252"/>
  <c r="L252"/>
  <c r="N251"/>
  <c r="L251"/>
  <c r="N250"/>
  <c r="L250"/>
  <c r="L248"/>
  <c r="L247"/>
  <c r="L246"/>
  <c r="M245"/>
  <c r="M244"/>
  <c r="L244"/>
  <c r="I242"/>
  <c r="L242" s="1"/>
  <c r="H240"/>
  <c r="H239"/>
  <c r="O238"/>
  <c r="H238"/>
  <c r="L236"/>
  <c r="H233"/>
  <c r="H232"/>
  <c r="E231"/>
  <c r="H231" s="1"/>
  <c r="E230"/>
  <c r="H230" s="1"/>
  <c r="H229"/>
  <c r="H228"/>
  <c r="H227"/>
  <c r="H226"/>
  <c r="H225"/>
  <c r="H224"/>
  <c r="H220"/>
  <c r="H215"/>
  <c r="G215"/>
  <c r="G216" s="1"/>
  <c r="M212"/>
  <c r="G211"/>
  <c r="H211" s="1"/>
  <c r="I211" s="1"/>
  <c r="L211" s="1"/>
  <c r="H209"/>
  <c r="H208"/>
  <c r="H210" s="1"/>
  <c r="M207"/>
  <c r="H205"/>
  <c r="I205" s="1"/>
  <c r="M204"/>
  <c r="H203"/>
  <c r="I203" s="1"/>
  <c r="L203" s="1"/>
  <c r="H202"/>
  <c r="I202" s="1"/>
  <c r="L202" s="1"/>
  <c r="E201"/>
  <c r="H201" s="1"/>
  <c r="I201" s="1"/>
  <c r="L201" s="1"/>
  <c r="M200"/>
  <c r="H197"/>
  <c r="H196"/>
  <c r="H195"/>
  <c r="H193"/>
  <c r="H192"/>
  <c r="H191"/>
  <c r="H190"/>
  <c r="H189"/>
  <c r="M188"/>
  <c r="H187"/>
  <c r="I187" s="1"/>
  <c r="L187" s="1"/>
  <c r="M186"/>
  <c r="H184"/>
  <c r="H183"/>
  <c r="H182"/>
  <c r="H181"/>
  <c r="H180"/>
  <c r="H185" s="1"/>
  <c r="I185" s="1"/>
  <c r="L185" s="1"/>
  <c r="M179"/>
  <c r="M178"/>
  <c r="L178"/>
  <c r="M177"/>
  <c r="L177"/>
  <c r="N176"/>
  <c r="L176"/>
  <c r="M175"/>
  <c r="L175"/>
  <c r="H174"/>
  <c r="I174" s="1"/>
  <c r="L174" s="1"/>
  <c r="M173"/>
  <c r="H172"/>
  <c r="I172" s="1"/>
  <c r="L172" s="1"/>
  <c r="M171"/>
  <c r="H170"/>
  <c r="F213" s="1"/>
  <c r="M169"/>
  <c r="H167"/>
  <c r="H166"/>
  <c r="H163"/>
  <c r="H162"/>
  <c r="H161"/>
  <c r="H160"/>
  <c r="H159"/>
  <c r="H158"/>
  <c r="H157"/>
  <c r="G154"/>
  <c r="G155" s="1"/>
  <c r="H153"/>
  <c r="H152"/>
  <c r="H151"/>
  <c r="H150"/>
  <c r="H149"/>
  <c r="H148"/>
  <c r="H145"/>
  <c r="H144"/>
  <c r="H143"/>
  <c r="H142"/>
  <c r="H141"/>
  <c r="H140"/>
  <c r="H139"/>
  <c r="H138"/>
  <c r="H137"/>
  <c r="H136"/>
  <c r="H135"/>
  <c r="H134"/>
  <c r="H133"/>
  <c r="H132"/>
  <c r="H131"/>
  <c r="H130"/>
  <c r="M129"/>
  <c r="H127"/>
  <c r="H126"/>
  <c r="H124"/>
  <c r="H123"/>
  <c r="H128" s="1"/>
  <c r="I128" s="1"/>
  <c r="L128" s="1"/>
  <c r="M122"/>
  <c r="I121"/>
  <c r="L121" s="1"/>
  <c r="H121"/>
  <c r="M118"/>
  <c r="H117"/>
  <c r="I117" s="1"/>
  <c r="L117" s="1"/>
  <c r="M116"/>
  <c r="H114"/>
  <c r="H113"/>
  <c r="H112"/>
  <c r="H111"/>
  <c r="H110"/>
  <c r="H109"/>
  <c r="H108"/>
  <c r="H107"/>
  <c r="H106"/>
  <c r="H105"/>
  <c r="H104"/>
  <c r="H103"/>
  <c r="H102"/>
  <c r="H101"/>
  <c r="H100"/>
  <c r="H99"/>
  <c r="H98"/>
  <c r="H95"/>
  <c r="H94"/>
  <c r="H93"/>
  <c r="E92"/>
  <c r="H92" s="1"/>
  <c r="H91"/>
  <c r="H90"/>
  <c r="H89"/>
  <c r="H88"/>
  <c r="M86"/>
  <c r="H86"/>
  <c r="I86" s="1"/>
  <c r="L86" s="1"/>
  <c r="M84"/>
  <c r="K84"/>
  <c r="E83"/>
  <c r="H83" s="1"/>
  <c r="G80"/>
  <c r="G81" s="1"/>
  <c r="H77"/>
  <c r="H76"/>
  <c r="H75"/>
  <c r="E74"/>
  <c r="H74" s="1"/>
  <c r="E73"/>
  <c r="H73" s="1"/>
  <c r="M72"/>
  <c r="H70"/>
  <c r="H69"/>
  <c r="H68"/>
  <c r="H67"/>
  <c r="H66"/>
  <c r="H65"/>
  <c r="H64"/>
  <c r="H63"/>
  <c r="E63"/>
  <c r="H62"/>
  <c r="E62"/>
  <c r="H61"/>
  <c r="H60"/>
  <c r="H59"/>
  <c r="H58"/>
  <c r="H57"/>
  <c r="E56"/>
  <c r="H56" s="1"/>
  <c r="H55"/>
  <c r="H54"/>
  <c r="H53"/>
  <c r="H50"/>
  <c r="H49"/>
  <c r="H48"/>
  <c r="H47"/>
  <c r="H46"/>
  <c r="H45"/>
  <c r="H44"/>
  <c r="E43"/>
  <c r="H43" s="1"/>
  <c r="H42"/>
  <c r="E42"/>
  <c r="H41"/>
  <c r="H40"/>
  <c r="H39"/>
  <c r="E38"/>
  <c r="H38" s="1"/>
  <c r="E37"/>
  <c r="H37" s="1"/>
  <c r="H36"/>
  <c r="H33"/>
  <c r="H32"/>
  <c r="H31"/>
  <c r="H30"/>
  <c r="H29"/>
  <c r="E28"/>
  <c r="H28" s="1"/>
  <c r="E27"/>
  <c r="H27" s="1"/>
  <c r="H26"/>
  <c r="H23"/>
  <c r="H22"/>
  <c r="H21"/>
  <c r="H20"/>
  <c r="H19"/>
  <c r="D17"/>
  <c r="H14"/>
  <c r="E10"/>
  <c r="G9"/>
  <c r="G10" s="1"/>
  <c r="E9"/>
  <c r="H8"/>
  <c r="G8"/>
  <c r="C24" i="2"/>
  <c r="F24" s="1"/>
  <c r="C23"/>
  <c r="F23" s="1"/>
  <c r="C22"/>
  <c r="F22" s="1"/>
  <c r="C21"/>
  <c r="F21" s="1"/>
  <c r="C20"/>
  <c r="F20" s="1"/>
  <c r="C19"/>
  <c r="F19" s="1"/>
  <c r="C18"/>
  <c r="F18" s="1"/>
  <c r="C17"/>
  <c r="F17" s="1"/>
  <c r="C16"/>
  <c r="F16" s="1"/>
  <c r="C15"/>
  <c r="F15" s="1"/>
  <c r="C14"/>
  <c r="F14" s="1"/>
  <c r="C13"/>
  <c r="E13"/>
  <c r="D13"/>
  <c r="C12"/>
  <c r="F12" s="1"/>
  <c r="C11"/>
  <c r="F11" s="1"/>
  <c r="C10"/>
  <c r="F10" s="1"/>
  <c r="C9"/>
  <c r="F9" s="1"/>
  <c r="C8"/>
  <c r="F8" s="1"/>
  <c r="C7"/>
  <c r="F7" s="1"/>
  <c r="C6"/>
  <c r="F6" s="1"/>
  <c r="D198" i="5" l="1"/>
  <c r="H198" s="1"/>
  <c r="H24"/>
  <c r="I24" s="1"/>
  <c r="L24" s="1"/>
  <c r="H185"/>
  <c r="I185" s="1"/>
  <c r="L185" s="1"/>
  <c r="H34" i="4"/>
  <c r="I34" s="1"/>
  <c r="L34" s="1"/>
  <c r="H78"/>
  <c r="I78" s="1"/>
  <c r="L78" s="1"/>
  <c r="H146"/>
  <c r="I146" s="1"/>
  <c r="L146" s="1"/>
  <c r="H115" i="5"/>
  <c r="I115" s="1"/>
  <c r="L115" s="1"/>
  <c r="H234" i="4"/>
  <c r="I234" s="1"/>
  <c r="H51"/>
  <c r="I51" s="1"/>
  <c r="L51" s="1"/>
  <c r="H146" i="5"/>
  <c r="I146" s="1"/>
  <c r="L146" s="1"/>
  <c r="H199"/>
  <c r="I199" s="1"/>
  <c r="L199" s="1"/>
  <c r="H24" i="4"/>
  <c r="I24" s="1"/>
  <c r="L24" s="1"/>
  <c r="H96"/>
  <c r="I96" s="1"/>
  <c r="L96" s="1"/>
  <c r="H115"/>
  <c r="I115" s="1"/>
  <c r="L115" s="1"/>
  <c r="H34" i="5"/>
  <c r="I34" s="1"/>
  <c r="L34" s="1"/>
  <c r="H78"/>
  <c r="I78" s="1"/>
  <c r="L78" s="1"/>
  <c r="H241"/>
  <c r="I241" s="1"/>
  <c r="I243" s="1"/>
  <c r="L243" s="1"/>
  <c r="F13" i="2"/>
  <c r="H168" i="4"/>
  <c r="D198"/>
  <c r="H198" s="1"/>
  <c r="H199" s="1"/>
  <c r="H241"/>
  <c r="I241" s="1"/>
  <c r="H168" i="5"/>
  <c r="I168" s="1"/>
  <c r="L168" s="1"/>
  <c r="H128"/>
  <c r="H96"/>
  <c r="I96" s="1"/>
  <c r="L96" s="1"/>
  <c r="H71"/>
  <c r="I71" s="1"/>
  <c r="L71" s="1"/>
  <c r="G156"/>
  <c r="H156" s="1"/>
  <c r="H155"/>
  <c r="G11"/>
  <c r="H10"/>
  <c r="L205"/>
  <c r="I206"/>
  <c r="L206" s="1"/>
  <c r="H51"/>
  <c r="I51" s="1"/>
  <c r="L51" s="1"/>
  <c r="H234"/>
  <c r="I234" s="1"/>
  <c r="G81"/>
  <c r="H154"/>
  <c r="I170"/>
  <c r="L170" s="1"/>
  <c r="G216"/>
  <c r="H9"/>
  <c r="L205" i="4"/>
  <c r="I206"/>
  <c r="L206" s="1"/>
  <c r="I235"/>
  <c r="L235" s="1"/>
  <c r="L234"/>
  <c r="H10"/>
  <c r="G11"/>
  <c r="G82"/>
  <c r="H82" s="1"/>
  <c r="H81"/>
  <c r="G156"/>
  <c r="H156" s="1"/>
  <c r="H155"/>
  <c r="E213"/>
  <c r="I168"/>
  <c r="L168" s="1"/>
  <c r="H216"/>
  <c r="G217"/>
  <c r="I243"/>
  <c r="L243" s="1"/>
  <c r="L241"/>
  <c r="H71"/>
  <c r="H9"/>
  <c r="H80"/>
  <c r="H84" s="1"/>
  <c r="I84" s="1"/>
  <c r="L84" s="1"/>
  <c r="H154"/>
  <c r="I170"/>
  <c r="L170" s="1"/>
  <c r="L128" i="5" l="1"/>
  <c r="I122"/>
  <c r="L122" s="1"/>
  <c r="H164"/>
  <c r="G213"/>
  <c r="G213" i="4"/>
  <c r="I199"/>
  <c r="L199" s="1"/>
  <c r="L241" i="5"/>
  <c r="D119"/>
  <c r="H119" s="1"/>
  <c r="I119" s="1"/>
  <c r="L119" s="1"/>
  <c r="H164" i="4"/>
  <c r="D213" s="1"/>
  <c r="H213" s="1"/>
  <c r="I213" s="1"/>
  <c r="L213" s="1"/>
  <c r="E213" i="5"/>
  <c r="D213"/>
  <c r="I164"/>
  <c r="L164" s="1"/>
  <c r="I235"/>
  <c r="L235" s="1"/>
  <c r="L234"/>
  <c r="H81"/>
  <c r="G82"/>
  <c r="H82" s="1"/>
  <c r="G12"/>
  <c r="H11"/>
  <c r="H216"/>
  <c r="G217"/>
  <c r="D119" i="4"/>
  <c r="H119" s="1"/>
  <c r="I119" s="1"/>
  <c r="L119" s="1"/>
  <c r="I71"/>
  <c r="L71" s="1"/>
  <c r="H217"/>
  <c r="G218"/>
  <c r="H11"/>
  <c r="G12"/>
  <c r="I164" l="1"/>
  <c r="L164" s="1"/>
  <c r="H213" i="5"/>
  <c r="I213" s="1"/>
  <c r="L213" s="1"/>
  <c r="G13"/>
  <c r="H13" s="1"/>
  <c r="H12"/>
  <c r="H84"/>
  <c r="I84" s="1"/>
  <c r="L84" s="1"/>
  <c r="H217"/>
  <c r="G218"/>
  <c r="H12" i="4"/>
  <c r="G13"/>
  <c r="H13" s="1"/>
  <c r="H218"/>
  <c r="G219"/>
  <c r="H219" s="1"/>
  <c r="H221" s="1"/>
  <c r="I221" s="1"/>
  <c r="H15" i="5" l="1"/>
  <c r="E17" s="1"/>
  <c r="H17" s="1"/>
  <c r="I17" s="1"/>
  <c r="L17" s="1"/>
  <c r="H15" i="4"/>
  <c r="L15" i="5"/>
  <c r="H218"/>
  <c r="G219"/>
  <c r="H219" s="1"/>
  <c r="L221" i="4"/>
  <c r="I222"/>
  <c r="L222" s="1"/>
  <c r="E17"/>
  <c r="H17" s="1"/>
  <c r="I17" s="1"/>
  <c r="L17" s="1"/>
  <c r="I15"/>
  <c r="L15" s="1"/>
  <c r="H221" i="5" l="1"/>
  <c r="I221" s="1"/>
  <c r="L221" s="1"/>
  <c r="L296" i="4"/>
  <c r="I222" i="5" l="1"/>
  <c r="L222" s="1"/>
  <c r="L299" s="1"/>
  <c r="L297" i="4"/>
  <c r="L298"/>
  <c r="L298" i="5" l="1"/>
  <c r="L300" s="1"/>
  <c r="L303" s="1"/>
  <c r="L299" i="4"/>
  <c r="L302" s="1"/>
  <c r="L301" i="5" l="1"/>
  <c r="L302" s="1"/>
  <c r="L304" s="1"/>
  <c r="L305" s="1"/>
  <c r="L300" i="4"/>
  <c r="L301" s="1"/>
  <c r="L303" s="1"/>
  <c r="L304" s="1"/>
</calcChain>
</file>

<file path=xl/sharedStrings.xml><?xml version="1.0" encoding="utf-8"?>
<sst xmlns="http://schemas.openxmlformats.org/spreadsheetml/2006/main" count="675" uniqueCount="212">
  <si>
    <t>Sl.No</t>
  </si>
  <si>
    <t>Description of Item</t>
  </si>
  <si>
    <t>Location</t>
  </si>
  <si>
    <t>N</t>
  </si>
  <si>
    <t>L</t>
  </si>
  <si>
    <t>W/B</t>
  </si>
  <si>
    <t>H/D</t>
  </si>
  <si>
    <t>Total</t>
  </si>
  <si>
    <t>Unit</t>
  </si>
  <si>
    <t>Amount</t>
  </si>
  <si>
    <t>Column</t>
  </si>
  <si>
    <t>Tie Beam</t>
  </si>
  <si>
    <t>Stair</t>
  </si>
  <si>
    <t>%Cum</t>
  </si>
  <si>
    <t>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Page- 1, It. No- 2.a]</t>
  </si>
  <si>
    <t>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Page- 1, It. No- 3.a]</t>
  </si>
  <si>
    <t>2/3 of It. No- 1</t>
  </si>
  <si>
    <t>Toilet, urinal</t>
  </si>
  <si>
    <t xml:space="preserve">4 (A)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Page- 2, It. No- 4.a]                                                                                                                                                                                                                                                                                           </t>
  </si>
  <si>
    <t>Single Brick Flat Soling of picked jhama bricks including ramming and dressing bed to proper level and filling joints with local sand.                                                                                                                 [PWD BUILDING WORKS, Page- 14, It. No- 1]</t>
  </si>
  <si>
    <t>Sq.M.</t>
  </si>
  <si>
    <t>Floor</t>
  </si>
  <si>
    <t>Partation wall</t>
  </si>
  <si>
    <t>Cu.M</t>
  </si>
  <si>
    <t>(II) Cement concrete with 30 mm down graded shingles excluding shuttering.
N.B. Variety
In ground floor
(a) 1:3:6 proportion                                                                                                                                                                                                                                                                                                                                    [PWD BUILDING WORKS, Page- 35, It. No- 22,II, a)]</t>
  </si>
  <si>
    <t>Ordinary Cement concrete (mix 1:1.5:3) with graded stone chips (20 mm nominal size) excluding shuttering and reinforcement if any, in ground floor as per relevant IS codes.
(i) Pakur Variety                                                                                                                                                                                                                                                                                                                                           [PWD BUILDING WORKS, Page- 26, It. No- 10. i ]</t>
  </si>
  <si>
    <t>Footing</t>
  </si>
  <si>
    <t>(1.20 + 0.40) /2 = 0.80</t>
  </si>
  <si>
    <t>Part beam</t>
  </si>
  <si>
    <t>Part Beam</t>
  </si>
  <si>
    <t>Co[3.0+( 0.6-0.25)]= 3.35</t>
  </si>
  <si>
    <t>Lintel</t>
  </si>
  <si>
    <t>Protection wall</t>
  </si>
  <si>
    <t>Chazza</t>
  </si>
  <si>
    <t>Roof beam</t>
  </si>
  <si>
    <t>Roof slab</t>
  </si>
  <si>
    <t>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Page- 47, It. No- 1 ]</t>
  </si>
  <si>
    <t>125 mm. thick brick work with 1st class bricks in cement mortar (1:4) in
ground floor.                                                                                                                                                                                                                                                                                                                                               [PWD BUILDING WORKS, Page- 16, It. No- 16 ]</t>
  </si>
  <si>
    <t>Partation wall                        [3.0-(.2+.125)= 2.675]</t>
  </si>
  <si>
    <t>Parapet wall</t>
  </si>
  <si>
    <t>Supplying and laying Polythene Sheet (150gm / sq.m.) over damp proof course or below flooring or roof terracing or in foundation or in foundation trenches.or.                                                                                                                                                                                                                                                                                                                                               [PWD BUILDING WORKS, Page- 47, It. No- 3 ]</t>
  </si>
  <si>
    <t>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(When the height of a particular floor is more than 4 m the equivalent floor height shall be taken as 4 m and extra for works beyond the initial 4 m ht. shall be allowed under 12 (e) for every 4 m or part thereof)                                                                                                                                                                                                                                                                                                             (f) 25 mm to 30 mm shuttering without staging in foundation                                                                                                                                                                                                                                              [PWD BUILDING WORKS, Page- 37, It. No- 36. f ]</t>
  </si>
  <si>
    <t>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(When the height of a particular floor is more than 4 m the equivalent floor height shall be taken as 4 m and extra for works beyond the initial 4 m ht. shall be allowed under 12 (e) for every 4 m or part thereof)
(a) 25 mm to 30 mm thick wooden shuttering as per decision &amp; direction of Engineer-In-Charge.                                                                                                                                                                        [PWD BUILDING WORKS, Page- 36, It. No- 36. a ]</t>
  </si>
  <si>
    <t>Partitaion wall</t>
  </si>
  <si>
    <t>Openning, Door</t>
  </si>
  <si>
    <t>Window</t>
  </si>
  <si>
    <t>Outerside</t>
  </si>
  <si>
    <t xml:space="preserve">Roof </t>
  </si>
  <si>
    <t>Sq.M</t>
  </si>
  <si>
    <t>Artificial stone in floor, dado, staircase etc with cement concrete (1:2:4) with stone chips, laid in panels as directed with topping made with ordinary or white cement (as necessary) and marble dust in proportion (1:2) including smooth finishing and rounding off corners including raking out joints or roughening of concrete surface and application of cement slurry before flooring works using cement @ 1.75 kg/sq.m all complete including all materials and labour.
In ground floor.
3 mm. thick topping (High polishing grinding on this item is not permitted with ordinary cement).
Using grey cement                                                                                                                                           (ii) 25 mm. thick                                                                                                                                                                                                                                                                                                                                                  [PWD BUILDING WORKS, Page- 42, It. No- 6. ii ]</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</si>
  <si>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II. JSW/JSPL/SHYAM/ SRMB/BMASL/ELECROSTEEL/SSL                                                                             [PWD BUILDING WORKS, Page- 43, It. No- 40. a.i ]</t>
  </si>
  <si>
    <t>1.20% of Item No(6)</t>
  </si>
  <si>
    <t>MT</t>
  </si>
  <si>
    <t>Collapsible gate with 40mm x 40mm x 6mm Tee as top and bottom guide rail, 20mm x 10mm x 2mm vertical channels 100mm apart in fully stretched position 20mm x 5mm M.S. flats as collapsible bracings properly rivetted and washered including 38mm steel rollers including locking arrangements, fitted and fixed in position with lugs set in cement concrete and including cutting necessary holes, chasing etc. in walls, floors etc. and making good damages complete.
(Add extra @ 1% for each addl. floor upto 4th floor and @ 1.25% for each addl. floor above 4th floor)
In ground floor.                                                                                                                          [PWD BUILDING WORKS, Page- 106, It. No- 18 ]</t>
  </si>
  <si>
    <t>Brick work with 1st class bricks in cement mortar (1:4)                                                                                                                                                                                                                                                                 (b) In superstructure, ground floor                                                                                                                                                                                                                                                                                                  [PWD BUILDING WORKS, Page- 15, It. No- 7. b ]</t>
  </si>
  <si>
    <t>[3.0-(.25+.2) = 2.55]</t>
  </si>
  <si>
    <t>Deduction</t>
  </si>
  <si>
    <t>Door</t>
  </si>
  <si>
    <t>Labour for Chipping of concrete surface before taking up Plastering work.                                                                                                                                                                                                                 [PWD BUILDING WORKS, Page- 192, It. No- 1 ]</t>
  </si>
  <si>
    <t>Partition wall</t>
  </si>
  <si>
    <t>Below openning</t>
  </si>
  <si>
    <t>In side</t>
  </si>
  <si>
    <t>Inside</t>
  </si>
  <si>
    <t>Roof</t>
  </si>
  <si>
    <t>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Page- 189, It. No- 1. ]</t>
  </si>
  <si>
    <t>Outside</t>
  </si>
  <si>
    <t>Partion wall</t>
  </si>
  <si>
    <t>Insde</t>
  </si>
  <si>
    <t>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Page- 189, It. No- 1. ]</t>
  </si>
  <si>
    <t>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Page- 115, It. No- 3.ii ]</t>
  </si>
  <si>
    <t>Mtr.</t>
  </si>
  <si>
    <t>Neat cement punning about 1.5mm thick in wall, dado, window sill, floor etc.
NOTE:Cement 0.152 cu.m per100 sq.m.                                                                                                                                                                                                                                                                                         [PWD BUILDING WORKS, Page- 192, It. No- 15. ]</t>
  </si>
  <si>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[PWD BUILDING WORKS, Page- 125, It. No- 14.ii ]</t>
  </si>
  <si>
    <t>Anodised aluminium barrel / tower / socket bolt (full covered) of approved manufactured from extruded section conforming to I.S. 204/74 fitted and fixed with cadmium plated screws:                                                                                                                                                                                                                                                                                                                                                     (vii) 225mm long x 10mm dia. bolt.                                                                                          [PWD BUILDING WORKS, Page- 144, It. No- 26 vi ]</t>
  </si>
  <si>
    <t xml:space="preserve">Each </t>
  </si>
  <si>
    <t>Anodised aluminium decorative handle (hexagonal / fluted) of approed quality fitted and fixed complete.
(i) 150mm plate x 10mm dia rod x 12mm hexagonal/fluted.                                                                                      [PWD BUILDING WORKS, Page- 146, It. No- 31. i ]</t>
  </si>
  <si>
    <t>Iron butt hinges of approved quality fitted and fixed with steel screws, with ISI mark.                                                                                                                                                                                          (viii) 100mm. X 75mm. X 3.50mm                                                                                                                                                                                                                                                                                                   .[PWD BUILDING WORKS, Page- 140, It. No- 5. viii ]</t>
  </si>
  <si>
    <t>Iron skeleton bolt of approved quality fitted and fixed complete.                                                                                                                                                                                                                                              (b) 450mm long x 10mm dia rod.                                                                                                                                                                                                                                                                                                             [PWD BUILDING WORKS, Page- 141, It. No- 10. b ]</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</si>
  <si>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Page- 66, It. No- 36. A ]</t>
  </si>
  <si>
    <t>Sq. M</t>
  </si>
  <si>
    <t>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With Sand Cement Mortar (1:3) 15 mm thick &amp; 2 mm thick cement slurry at back side of tiles using cement @ 2.91 Kg/Sq.m &amp; joint filling using white cement slurry @ 0.20kg/Sq.m.
(a) Area of each tile upto 0.09 Sq.m                                                                                                                                                                                                                                                                                                                    (ii) Other than Coloured decorative including white                                                                                                                                                                                                                                                                  [PWD BUILDING WORKS, Page- 64, It. No- 35. B.b.ii ]</t>
  </si>
  <si>
    <t>Deducting</t>
  </si>
  <si>
    <t>1/3 of opening</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</si>
  <si>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[PWD BUILDING WORKS, Page- 233, It. No- 1. A.I.h.</t>
  </si>
  <si>
    <t>i) Top, bottom and side member.</t>
  </si>
  <si>
    <t>ii) Louvered Section.</t>
  </si>
  <si>
    <t>iii) Cleat angle ( Non-annodized).</t>
  </si>
  <si>
    <t>Labour charge for fabrication and installation of composite door, window, partitions made from annodized extruded alloy aluminium sections for the following units:-
(A) Glazed aluminium sliding windows made of extruded and annodized alloy aluminium sectios, fabrications, including cutting to proper shape and size, drilling and aligning of window shutter frame fitted with in built locking arrangements, sliding rollers and other necessary fittings, fixture, adhesives and joineries along with extruded neoprine or EPDM gasketing in between window frame and masonry work (walls, column, beam.lintels etc.) as well as between glass and shutter frame for fixing glass and Polysulphide sealant and in between shutter and window frame where necessary including cutting to requisite size and fixing glass as per drawing, specification and direction of EIC.
The rate includes the hire charge of all tools and plants, including all incidental charges, adhesive, joineries such as screw, cleat angle etc. but excluding the cost of extruded aluminium sections, glass, neoprene / EPDM gasket, locking arrangement and rollers.                                                                                                                                                                                                     v ) Louvered window                                                                                                                                                                                                                                                                                                                             [PWD BUILDING WORKS, Page- 240, It. No- 2. A.v ]</t>
  </si>
  <si>
    <t>Supplying bubble free float glass of approved make and brand conforming to IS: 2835-1987.                                                                                                                                                                                                                               iv) 5mm thick coloured / tinted / smoke glass.                                                                                                                                                                                                                                                                           [PWD BUILDING WORKS, Page- 243, It. No- 9.iv]</t>
  </si>
  <si>
    <t>a) M.S.or W.I. Ornamental grill of approved design joints continuously welded with M.S, W.I. Flats and bars of windows, railing etc. fitted and fixed with necessary screws and lugs in ground floor.                                                                                                                                                                                                                                                                                                                                          (i) Grill weighing above 10 Kg./sq.mtr and up to 16 Kg./sq. mtr.                                                                                                                                                                                                                                              [PWD BUILDING WORKS, Page- 104, It. No- 13. a i]</t>
  </si>
  <si>
    <t>Pump house</t>
  </si>
  <si>
    <t>Qntl</t>
  </si>
  <si>
    <t>Rendering the Surface of walls and ceiling with White Cement base WATER PROOF wall putty of approved make &amp; brand.(1.5 mm thick)                                                                                [PWD BUILDING WORKS, Page- 198, It. No- 5]</t>
  </si>
  <si>
    <t>same as- It. No- (17+18)-(19+29)</t>
  </si>
  <si>
    <t>Applying Interior grade Acrylic Primer of approved quality and brand on plastered or cencrete surface old or new surface to receive Distemper/ Acrylic emulsion paint including scraping and preparing the surface throughly, complete as per manufacturer's specification and as per direction of the EIC. (In Ground Floor)                                                                                                                                      (b) Two Coats                                                                                                                                                                                                                                                                                                                                                 i) Water based interior grade Acrylic Primer                                                                                                                                                                                                                                                                             [PWD BUILDING WORKS, Page- 196, It. No- 7.b.i]</t>
  </si>
  <si>
    <t>Insdie</t>
  </si>
  <si>
    <t>3.0-(.125+2.1)= 0.78</t>
  </si>
  <si>
    <t>Slab</t>
  </si>
  <si>
    <t>%Sq.M</t>
  </si>
  <si>
    <t>Outer side</t>
  </si>
  <si>
    <t>Dry Distemparing to interior walls or ceiling including cleaning, washing, smoothening surface                                                                                                                                                                                                                                                                         (b) Two coat                                                                                                                                                                                                                                                                                                                                               [PWD BUILDING WORKS, Page- 196, It. No- 7.b.i]</t>
  </si>
  <si>
    <t>Applying Exterior grade Acrylic primer of approved quality and brand on plastered or cencrete surface old or new surface to receive decorative textured (matt finish) or smooth finish acrylic exterior emulsion paint including scraping and preparing the surface throughly, complete as per manufacturer's specification and as per direction of the EIC.
In Ground Floor:                                                                                                                                                                                                                                                                                                                                                      (b) Two Coats                                                                                                                                                                                                                                                                                                                                              [PWD BUILDING WORKS, Page- 196, It. No- 9..b]</t>
  </si>
  <si>
    <t>Protective and Decorative Acrylic exterior emulsion paint of approved quality, as per manufacturer's specification and as per direction of Engineer-in-Charge to be applied over acrylic primer as required. The rate includes cost of material, labour, scaffolding and all incidental charges but excluding the cost of primer.
In Ground floor (Two Coat)
a) Normal Acrylic Emulsion                                                                                                                                                                                                                                                                                                                    [PWD BUILDING WORKS, Page- 197, It. No- 17.a]</t>
  </si>
  <si>
    <t>(b) Priming one coat on timber or plastered surface with synthetic oil bound primer of approved quality including smoothening surfaces by sand papering etc.                                                                                                                              [PWD BUILDING WORKS, Page- 200, It. No- 1. b]</t>
  </si>
  <si>
    <t>(a) Priming one coat on steel or other metal surface with synthetic oil
bound primer of approved quality including smoothening surfaces by sand
papering etc.                                                                                                                             [PWD BUILDING WORKS, Page- 200, It. No- 1. a]</t>
  </si>
  <si>
    <t>Collapsible</t>
  </si>
  <si>
    <t>(A) Painting with best quality synthetic enamel paint of approved make and brand including smoothening surface by sand papering etc. including using of approved putty etc. on the surface, if necessary :
(a) On timber or plastered surface :
With super gloss (hi-gloss) -                                                                                                                                                                                                                                                                                                                    (iv) Two coats (with any shade except white)                                                                                                                                                                                                                                                                           [PWD BUILDING WORKS, Page- 200, It. No- 2. a.iv]</t>
  </si>
  <si>
    <t>(A) Painting with best quality synthetic enamel paint of approved make and brand including smoothening surface by sand papering etc. including using of approved putty etc. on the surface, if necessary :
(b) On steel or other metal surface :
With super gloss (hi-gloss) -                                                                                                                                                                                                                                                                                                                    (iv) Two coats (with any shade except white)                                                                                                                                                                                                                                                                           [PWD BUILDING WORKS, Page- 201, It. No- 2. b.iv]</t>
  </si>
  <si>
    <t>Painting block letters or digits in Black Japan or any
approved paint as per direction.                                                                                                                                                                                                                                                                                                     e) Size above 7.5 cm. and upto 10 cm.                                                                                                                                                                                                                                                                          [PWD BUILDING WORKS, Page- 268, It. No- 17. e]</t>
  </si>
  <si>
    <t xml:space="preserve">Supplying and Planting of different plant / trees ( Supplying well grown plants bushy and healthy, minimum height as specified i.e. exposed height including all leads &amp; lift, carriage, handling, manuring, applying presticide and fertilizer etc.                                                                                                                                                                                                                                                                                                                                                            </t>
  </si>
  <si>
    <t xml:space="preserve">i) Furcaria veriegated 10-12 leaves in height 20-30cm in 
earthen pots of size 25cm.                                                                                                                                                                                                                                                                                                                 [PWD BUILDING WORKS, Page- 261, It. No- 9. i]       </t>
  </si>
  <si>
    <t>44.A</t>
  </si>
  <si>
    <t>45.B</t>
  </si>
  <si>
    <t xml:space="preserve">x) Ficus blakii (F. Vivicon) well branched (Bushy) of height 120cm - 135 cm in earthen pot of size 30cm.                                                                                                                                                                                                                                                                                                     [PWD BUILDING WORKS, Page- 261, It. No- 9. x]       </t>
  </si>
  <si>
    <t>45.C</t>
  </si>
  <si>
    <t xml:space="preserve">xxvi) Areca Palm 4 - 5 suckers of height 90 cm to 105 cm in earthen pots of size 25 cm.                                                                                                                                                                                                                                                                                                  [PWD BUILDING WORKS, Page- 262, It. No- 9. xxvi]       </t>
  </si>
  <si>
    <t>SANITARY AND PLUMBING WORKS</t>
  </si>
  <si>
    <t xml:space="preserve">Supplying, fitting and fixing Anglo-Indian W.C. in white glazed vitreous china ware of approved make complete in position with necessary bolts, nuts etc.
(a) With 'P' trap (with vent)                                                                                     [SANITARY AND DRAINAGE WORKS, Page- 79, It. No- 3. a]  </t>
  </si>
  <si>
    <t xml:space="preserve">Supplying, fitting and fixing Closet seat of approved make with lid and C.P.
hinges, rubber buffer and brass screws complete.                                                                                                                                                                                                                                                                       (b) Anglo Indian
(i) Plastic (hallow type) black                                                                           [SANITARY AND DRAINAGE WORKS, Page- 81, It. No- 10. b.i]  </t>
  </si>
  <si>
    <t xml:space="preserve">Supplying, fitting and fixing Flat back urinal (half stall urinal) in white vitreous chinaware of approved make in position with brass screws on 75 mm X 75 mm X 75 mm wooden blocks complete.
(ii) 470 mm X 280 mm X 340 mm                                                                                    [SANITARY AND DRAINAGE WORKS, Page- 80, It. No- 6. ii  </t>
  </si>
  <si>
    <t xml:space="preserve">Supplying, fitting and fixing Squating plate with integral flushing in white vitreous chinaware of approved make in cement concrete (6:3:1) with jhama chips complete. (Payment of concrete will be paid seperately).
(i) 450 mm X 350 mm                                                                               [SANITARY AND DRAINAGE WORKS, Page- 80, It. No- 7. i  </t>
  </si>
  <si>
    <t xml:space="preserve">Supplying, fitting and fixing 10 litre P.V.C. low-down cistern conforming to I.S. specification with P.V.C. fittings complete,C.I. brackets including two coats of painting to bracket etc.                                                                             [SANITARY AND DRAINAGE WORKS, Page- 36, It. No- 2]  </t>
  </si>
  <si>
    <t xml:space="preserve">Supplying,fitting and fixing 32 mm dia. Flush Pipe of approved make with necessary fixing materials and clamps complete.
i) Polythene Flush Pipe                                                                          [SANITARY AND DRAINAGE WORKS, Page- 81, It. No-11.i]  </t>
  </si>
  <si>
    <t xml:space="preserve">Supplying, fitting and fixing urinal flush pipe fittings of approved brand.
(a) C.P. urinal flush pipe fittings range of one                                                                   [SANITARY AND DRAINAGE WORKS, Page- 81, It. No-12.a]  </t>
  </si>
  <si>
    <t xml:space="preserve">Supplying, fitting and fixing white vitreous china best quality approved make wash basin with C.I. brackets on 75 mm X 75 mm wooden blocks, C.P. waste fittings of 32 mm dia., one approved quality brass C.P. pillar cock of 15 mm dia., C.P. chain with rubber plug of 30 mm dia., approved quality P.V.C. waste pipe with C.P. nut 32 mm dia., 900 mm long approved quality P.V.C. connection pipe with heavy brass C.P. nut including mending good all damages and painting the brackets with two coats of approved paint.                                                                                                 (ii) 550 mm X 400 mm size                                                                                                                                                                                                                               [SANITARY AND DRAINAGE WORKS, Page- 41, It. No-2.ii]  </t>
  </si>
  <si>
    <t xml:space="preserve">Supplying, fitting and fixing pedestal of approved make for wash basin (white)                                                                                                                                                                                                                              [SANITARY AND DRAINAGE WORKS, Page- 41, It. No-3]  </t>
  </si>
  <si>
    <t xml:space="preserve">Supplying,fitting and fixing approved brand P.V.C. CONNECTOR white flexible, with both ends coupling with heavy brass C.P. nut, 15 mm dia.                                                                                  (iii) 600 mm long                                                                                                                                                                                                                                                                                                                                                                                   [SANITARY AND DRAINAGE WORKS, Page- 43, It. No- 9.iii]  </t>
  </si>
  <si>
    <t xml:space="preserve">Supplying,fitting and fixing approved brand 32 mm dia.P.V.C. waste pipe, with PVC coupling at one end fitted with necessary clamps.                                                                                        (iv) 1050 mm long                                                                                                                                                                                                                                                                                                                                                                                   [SANITARY AND DRAINAGE WORKS, Page- 43, It. No- 10.iv]  </t>
  </si>
  <si>
    <t xml:space="preserve">(f) Hand Shower(Health Faucet) with 1mtr Fexible Tube with Wall Hook(Equivalent to Code No.573 &amp; Model -ALLIED of Jaquar or similar).                                                                                                                                                                                                                                                                                                                                                                                   [SANITARY AND DRAINAGE WORKS, Page- 3, It. No- 3.f]  </t>
  </si>
  <si>
    <t xml:space="preserve">(a) (i) Chromium plated Bib Cock short body (Equivalent to Code No. 511 &amp; Model - Tropical / Sumthing Special of ESSCO or similar brand).                                                                                                                                                                                                                                                                                                                                                                                  [SANITARY AND DRAINAGE WORKS, Page- 6, It. No- 7. a.i]  </t>
  </si>
  <si>
    <t xml:space="preserve">(b) (i) Chromium plated Stop Cock (Equivalent to Code No. 513(A) &amp; 513(B) &amp; Model - Tropical / Sumthing Special of ESSCO or similar                                                                                                                                                                                                                                                                                                                                                                               [SANITARY AND DRAINAGE WORKS, Page- 6, It. No- 7. b.i]  </t>
  </si>
  <si>
    <t xml:space="preserve">(d) (i) Chromium plated angular Stop Cock with wall flange (Equivalent to Code No. 5053 &amp; Model - Florentine of Jaquar or similar brand).                                                                                                                                                                                                                                                                                                                                                                        [SANITARY AND DRAINAGE WORKS, Page- 6, It. No- 7. d.i]  </t>
  </si>
  <si>
    <t xml:space="preserve">a) (i) CP Pillar Cock - 15 mm. (Equivalent to Code No. 507 &amp; Model - Tropical / Sumthing Special of ESSCO or similar brand).                                                                                                                                                                                                                                                                                                                                                                        [SANITARY AND DRAINAGE WORKS, Page- 45, It. No- 19. a.i]  </t>
  </si>
  <si>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[SANITARY AND DRAINAGE WORKS, Page- 12, It. No- 19. i.a]  </t>
  </si>
  <si>
    <t>(a) For Exposed Work,     PVC Pipes,          15 mm                                                                                                                                                                                                                                                                                                                                                       [SANITARY AND DRAINAGE WORKS, Page- 12, It. No- 19. i.a]</t>
  </si>
  <si>
    <t>Supplying, fitting and fixing gunmetal wheel valve of approved brand and make tested to 21 kg per sq. cm. (for water lines only).                                                                                                            (vii) 25 mm dia                                                                                                                                                                                                                                                                                                                                     [SANITARY AND DRAINAGE WORKS, Page- 5, It. No- 5. vii]</t>
  </si>
  <si>
    <t xml:space="preserve">Supplying P.V.C. water storage tank of approved quality with closed top with lid (Black) - Multilayer                                                                                                                                                                (b) 1000 litre capacity                                                                                                                                                                                                                                                                                                                                   [SANITARY AND DRAINAGE WORKS, Page- 37, It. No- 6. b] </t>
  </si>
  <si>
    <t xml:space="preserve">Labour for hoisting plastic water storage tank.
(i) Upto 1500 litre capacity.                                                                                                                                                                                                                                                                                                                                                                                                                                                                                      [SANITARY AND DRAINAGE WORKS, Page- 37, It. No- 10. i] </t>
  </si>
  <si>
    <t xml:space="preserve">Labour for punching hole in plastic water storage tank upto 50 mm dia.                                                                                                                                                                                                                                                                                                                                                                                                                                                                                      [SANITARY AND DRAINAGE WORKS, Page- 37, It. No- 10. i] </t>
  </si>
  <si>
    <t xml:space="preserve">Labour for punching hole in plastic water storage tank upto 50 mm dia.                                                                                                                                                                                                                                                                                                                                                                                                                                                                                      [SANITARY AND DRAINAGE WORKS, Page- 38, It. No- 13] </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</si>
  <si>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</si>
  <si>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Supplying, fitting and fixing bevelled edged mirror 5.5 mm thick silver red as per I.S. 3438 / 1965 together with brass C.P. hinges. (ii) 600 mm X 450 mm                                                      
PWD S&amp;P Schedule,  P-81, It-15(ii)</t>
  </si>
  <si>
    <t>Supplying, fitting and fixing towel rail with two brackets.
(a) C.P. over brass
(ii) 25 mm dia. and 600 mm long                                                                           PWD S&amp;P Schedule,   p No 82    I No- 22 (a)(ii)</t>
  </si>
  <si>
    <r>
      <rPr>
        <sz val="9"/>
        <rFont val="Times New Roman"/>
        <family val="1"/>
      </rPr>
      <t>Supply of UPVC pipes (B Type) &amp; fittings conforming to IS-13592- 1992.(A) (i) Single Socketed 3 Meter Length, (b) 110 mm
PWD S&amp;P Schedule,  Page No.-68 Item No. 23,(A)(i)(b)</t>
    </r>
  </si>
  <si>
    <t>Mtr</t>
  </si>
  <si>
    <t>Each</t>
  </si>
  <si>
    <t>(ii) Plain Tee, (b) 110 mm</t>
  </si>
  <si>
    <t>(iii) Door Tee, (b) 110 mm</t>
  </si>
  <si>
    <t>ix) Bend 45º, (b) 110 mm</t>
  </si>
  <si>
    <t>xi) Door Bend (T.S.), (b) 110 mm</t>
  </si>
  <si>
    <t>xvi) Pipe Clip, (b) 110 mm</t>
  </si>
  <si>
    <t>xvii) W.C. Connector (150 mm long) 125 X 110(W/WC Ring) 75 mm</t>
  </si>
  <si>
    <t>xxxi) Plain Floor Trap with Top tile &amp; Strainer 75 mm</t>
  </si>
  <si>
    <t>L) Rubber Ring, (b) 110 mm</t>
  </si>
  <si>
    <t>C)Rubber Lubricant 500 ML</t>
  </si>
  <si>
    <t>500 ML</t>
  </si>
  <si>
    <t>D)Solvent Cement 250 ML</t>
  </si>
  <si>
    <t>250 ML</t>
  </si>
  <si>
    <r>
      <rPr>
        <sz val="9"/>
        <rFont val="Times New Roman"/>
        <family val="1"/>
      </rPr>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r>
  </si>
  <si>
    <t>B) UPVC Fittings: c) Bend 87.5 degree (i) 75 mm. Dia.</t>
  </si>
  <si>
    <t>B) UPVC Fittings: d) Shoe (i) 75 mm. Dia.</t>
  </si>
  <si>
    <t>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PWD S&amp;P Schedule,  S.P.87,Item No-1/(i), 7th Corrigenda Volume ii</t>
  </si>
  <si>
    <r>
      <rPr>
        <sz val="9"/>
        <rFont val="Times New Roman"/>
        <family val="1"/>
      </rPr>
      <t>(B) Fittings
(i) Coupler, (b) 110 mm</t>
    </r>
  </si>
  <si>
    <r>
      <rPr>
        <sz val="9"/>
        <rFont val="Times New Roman"/>
        <family val="1"/>
      </rPr>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PWD S&amp;P Schedule, S.P.88,Item No-3(ii)(A)      7th Corrigenda Volume ii</t>
    </r>
  </si>
  <si>
    <r>
      <rPr>
        <sz val="9"/>
        <rFont val="Times New Roman"/>
        <family val="1"/>
      </rPr>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S.P.89,Item No-4 7th Corrigenda Volume ii</t>
    </r>
  </si>
  <si>
    <r>
      <rPr>
        <sz val="9"/>
        <rFont val="Times New Roman"/>
        <family val="1"/>
      </rPr>
      <t>Supplying, fitting and fixing soap holder.
(b) Fibre glass
Sanitary and plumbing work schedule P-82, It-18(b)</t>
    </r>
  </si>
  <si>
    <r>
      <rPr>
        <sz val="9"/>
        <rFont val="Times New Roman"/>
        <family val="1"/>
      </rPr>
      <t>Supplying, fitting and fixing glass shelf with aluminium guard rails.
(a) Ordinary type with 5.5 mm sheet glass
(i) 450 mm X 125 mm
Sanitary and plumbing work schedule P-81, It-16(a)(i)</t>
    </r>
  </si>
  <si>
    <t>Total Amount excluding GST</t>
  </si>
  <si>
    <t>Add CGST @ 9%</t>
  </si>
  <si>
    <t>Add SGST @ 9%</t>
  </si>
  <si>
    <t>Total amount including GST</t>
  </si>
  <si>
    <t>Add Labour Welfare Cess. @ 1%</t>
  </si>
  <si>
    <t>Total Amount Including L.abour Welfare Cess.</t>
  </si>
  <si>
    <t>Add Contengency @3%</t>
  </si>
  <si>
    <t>Total Amount Including L.W.C. and contengency</t>
  </si>
  <si>
    <t>Say Rupees</t>
  </si>
  <si>
    <t>OFFICE OF THE COUNCILLORS OF MAL MUNICIPALITY</t>
  </si>
  <si>
    <t>P.O:-MAL,DT:-JALPAIGURI.</t>
  </si>
  <si>
    <t>Estimate for: Construction of Public Toilet Block [Toilet Seat- 2 Nos, Urinal- 3 Nos] at Mahakal Para  at Ward No- 02 under Mal  Municipality[As per Model- F],Dist - Jalpaiguri.</t>
  </si>
  <si>
    <t>Civil Esimate</t>
  </si>
  <si>
    <t>SL.NO</t>
  </si>
  <si>
    <t>Item Description &amp; Item No.</t>
  </si>
  <si>
    <t>Quantity</t>
  </si>
  <si>
    <t>Rate</t>
  </si>
  <si>
    <t>Ammount</t>
  </si>
  <si>
    <t xml:space="preserve">4 (A)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Page- 2, It. No- 4.a]   </t>
  </si>
  <si>
    <t>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(When the height of a particular floor is more than 4 m the equivalent floor height shall be taken as 4 m and extra for works beyond the initial 4 m ht. shall be allowed under 12 (e) for every 4 m or part thereof)                                                                                                                                                                                                                                                                                                             (f) 25 mm to 30 mm shuttering without staging in foundation                                                                                                                                                                                                                                              [PWD BUILDING WORKS, Page- 42, It. No- 36. f ]</t>
  </si>
  <si>
    <t>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(When the height of a particular floor is more than 4 m the equivalent floor height shall be taken as 4 m and extra for works beyond the initial 4 m ht. shall be allowed under 12 (e) for every 4 m or part thereof)
(a) 25 mm to 30 mm thick wooden shuttering as per decision &amp; direction of Engineer-In-Charge.                                                                                                                                                                        [PWD BUILDING WORKS, Page- 42, It. No- 36. a ]</t>
  </si>
  <si>
    <t>Artificial stone in floor, dado, staircase etc with cement concrete (1:2:4) with stone chips, laid in panels as directed with topping made with ordinary or white cement (as necessary) and marble dust in proportion (1:2) including smooth finishing and rounding off corners including raking out joints or roughening of concrete surface and application of cement slurry before flooring works using cement @ 1.75 kg/sq.m all complete including all materials and labour.
In ground floor.
3 mm. thick topping (High polishing grinding on this item is not permitted with ordinary cement).
Using grey cement                                                                                                                                           (ii) 25 mm. thick                                                                                                                                                                                                                                                                                                                                                  [PWD BUILDING WORKS, Page- 48, It. No- 6. ii ]</t>
  </si>
  <si>
    <t>Supplying and laying chequered tiles of any shade &amp; of approved quality with (1:1½:3) cement concrete laid in panels or patterns as directed in pavement, footpath etc. including necessary underlay 25 mm thick [avg] cement mortar (1:3) complete in all respect with all labour and materials. [Using cement slurry @ 4.4 kg/Sq.m at back side and @2.4 kg/Sq.m for joint filling]
Red Variety
(i) 25 mm. thick                                                                                                                     [PWD BUILDING WORKS, Page- 74, It. No- 46. i ]</t>
  </si>
  <si>
    <t>Rupees Five Lakh Ninety-Seven Thousand Eight Hundred Eighty-Nine only</t>
  </si>
  <si>
    <t xml:space="preserve">4 (A) Filling in foundation or plinth by silver sand in layers not exceeding 150 mm as directed and consolidating the same by thorough saturation with water, ramming complete including the cost of supply of sand. (payment to be made on measurement of finished quantity)                                                                                           (B) Do by fine sand.                                                                                                                                                                                                     [PWD BUILDING WORKS, Page- 2, It. No- 4.a]    5th Corrigenda                                                                                                                                                                                                                                                                                        </t>
  </si>
  <si>
    <t>125 mm. thick brick work with 1st class bricks in cement mortar (1:4) in
ground floor.                                                                                                                                                                                                                                                                                                                                               [PWD BUILDING WORKS, Page- 16, It. No- 16 ]  3rd Corrigenda</t>
  </si>
  <si>
    <t>Artificial stone in floor, dado, staircase etc with cement concrete (1:2:4) with stone chips, laid in panels as directed with topping made with ordinary or white cement (as necessary) and marble dust in proportion (1:2) including smooth finishing and rounding off corners including raking out joints or roughening of concrete surface and application of cement slurry before flooring works using cement @ 1.75 kg/sq.m all complete including all materials and labour.
In ground floor.
3 mm. thick topping (High polishing grinding on this item is not permitted with ordinary cement).
Using grey cement                                                                                                                                           (ii) 25 mm. thick                                                                                                                                                                                                                                                                                                                                                  [PWD BUILDING WORKS, Page- 48, It. No- 6. ii ] 3rd Corrigenda</t>
  </si>
  <si>
    <t>Collapsible gate with 40mm x 40mm x 6mm Tee as top and bottom guide rail, 20mm x 10mm x 2mm vertical channels 100mm apart in fully stretched position 20mm x 5mm M.S. flats as collapsible bracings properly rivetted and washered including 38mm steel rollers including locking arrangements, fitted and fixed in position with lugs set in cement concrete and including cutting necessary holes, chasing etc. in walls, floors etc. and making good damages complete.
(Add extra @ 1% for each addl. floor upto 4th floor and @ 1.25% for each addl. floor above 4th floor)
In ground floor.                                                                                                                          [PWD BUILDING WORKS, Page- 106, It. No- 18 ] 3rd Corrigenda</t>
  </si>
  <si>
    <t>Brick work with 1st class bricks in cement mortar (1:6)                                                                                                                                                                                                                                                                 (b) In superstructure, ground floor                                                                                                                                                                                                                                                                                                  [PWD BUILDING WORKS, Page- 15, It. No- 7. b ]</t>
  </si>
  <si>
    <t>Supplying and laying chequered tiles of any shade &amp; of approved quality with (1:1½:3) cement concrete laid in panels or patterns as directed in pavement, footpath etc. including necessary underlay 25 mm thick [avg] cement mortar (1:3) complete in all respect with all labour and materials. [Using cement slurry @ 4.4 kg/Sq.m at back side and @2.4 kg/Sq.m for joint filling]
Red Variety
(i) 25 mm. thick                                                                                                                     [PWD BUILDING WORKS, Page- 74, It. No- 46. i ] 3rd Corrigenda</t>
  </si>
  <si>
    <t>Iron skeleton bolt of approved quality fitted and fixed complete.                                                                                                                                                                                                                                              (b) 450mm long x 10mm dia rod.                                                                                                                                                                                                                                                                                                             [PWD BUILDING WORKS, Page- 141, It. No- 9. b ]</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</si>
  <si>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Page- 66, It. No- 36. A ] 3rd Corrigenda</t>
  </si>
  <si>
    <t>a) M.S.or W.I. Ornamental grill of approved design joints continuously welded with M.S, W.I. Flats and bars of windows, railing etc. fitted and fixed with necessary screws and lugs in ground floor.                                                                                                                                                                                                                                                                                                                                          (i) Grill weighing above 10 Kg./sq.mtr and up to 16 Kg./sq. mtr.                                                                                                                                                                                                                                              [PWD BUILDING WORKS, Page- 104, It. No- 13. a i] 3rd Corrigenda</t>
  </si>
  <si>
    <t>Dry Distemparing to interior walls or ceiling including cleaning, washing, smoothening surface                                                                                                                                                                                                                                                                         (b) Two coat                                                                                                                                                                                                                                                                                                                                               [PWD BUILDING WORKS, Page- 196, It. No- 9.b.i]</t>
  </si>
  <si>
    <t xml:space="preserve">Supplying, fitting and fixing white vitreous china best quality approved make wash basin with C.I. brackets on 75 mm X 75 mm wooden blocks, C.P. waste fittings of 32 mm dia., one approved quality brass C.P. pillar cock of 15 mm dia., C.P. chain with rubber plug of 30 mm dia., approved quality P.V.C. waste pipe with C.P. nut 32 mm dia., 900 mm long approved quality P.V.C. connection pipe with heavy brass C.P. nut including mending good all damages and painting the brackets with two coats of approved paint.                                                                                                                                                                                                                                                                                                            (ii)      550 mm X 400 mm size                                                                                                                                                                                                                               [SANITARY AND DRAINAGE WORKS, Page- 41, It. No-2.ii]  </t>
  </si>
  <si>
    <t xml:space="preserve">Supplying, fitting and fixing 10 litre P.V.C. low-down cistern conforming to I.S. specification with P.V.C. fittings complete,C.I. brackets including two coats of painting to bracket etc                                                                                         [SANITARY AND DRAINAGE WORKS, Page- 36, It. No- 2]  </t>
  </si>
  <si>
    <t xml:space="preserve">Supplying,fitting and fixing 32 mm dia. Flush Pipe of approved make with necessary fixing materials and clamps complete.
i) Polythene Flush Pipe                                                                                                                    [SANITARY AND DRAINAGE WORKS, Page- 81, It. No-11.i]  </t>
  </si>
  <si>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dia.(Other than SAIL/TATA/RINL)
S.P.89,Item No-4 7th Corrigenda Volume ii</t>
  </si>
  <si>
    <t>Supplying, fitting and fixing towel rail with two brackets.
(a) C.P. over brass
(ii) 25 mm dia. and 600 mm long                                                                                                                                                               PWD S&amp;P Schedule,   p No 82    I No- 22 (a)(ii)</t>
  </si>
  <si>
    <t>,</t>
  </si>
  <si>
    <t>15(a)</t>
  </si>
  <si>
    <r>
      <t xml:space="preserve">Brick work with 1st class bricks in cement mortar (1:6)
(a) In foundation and plinth
</t>
    </r>
    <r>
      <rPr>
        <b/>
        <sz val="9"/>
        <color theme="1"/>
        <rFont val="Times New Roman"/>
        <family val="1"/>
      </rPr>
      <t>[PWD BUILDING WORKS, Page- 15, It. No- 8 ]</t>
    </r>
  </si>
  <si>
    <t>Rupees Six Lakh Thirty-Six Thousand four Hundred Forty- one only</t>
  </si>
  <si>
    <t xml:space="preserve"> </t>
  </si>
  <si>
    <t>Estimate for: Construction of Public Toilet Block [Toilet Seat- 2 Nos, Urinal- 3 Nos] at Mal Municipality  at Ward No- 03 under Mal  Municipality [As per Model- F], Dist - Jalpaiguri.</t>
  </si>
</sst>
</file>

<file path=xl/styles.xml><?xml version="1.0" encoding="utf-8"?>
<styleSheet xmlns="http://schemas.openxmlformats.org/spreadsheetml/2006/main">
  <numFmts count="4">
    <numFmt numFmtId="44" formatCode="_ &quot;Rs.&quot;\ * #,##0.00_ ;_ &quot;Rs.&quot;\ * \-#,##0.00_ ;_ &quot;Rs.&quot;\ * &quot;-&quot;??_ ;_ @_ "/>
    <numFmt numFmtId="43" formatCode="_ * #,##0.00_ ;_ * \-#,##0.00_ ;_ * &quot;-&quot;??_ ;_ @_ "/>
    <numFmt numFmtId="164" formatCode="&quot;₹&quot;\ #,##0.00"/>
    <numFmt numFmtId="165" formatCode="0.000"/>
  </numFmts>
  <fonts count="16">
    <font>
      <sz val="11"/>
      <color theme="1"/>
      <name val="Calibri"/>
      <family val="2"/>
      <scheme val="minor"/>
    </font>
    <font>
      <sz val="11"/>
      <color theme="1"/>
      <name val="Calibri"/>
      <family val="2"/>
      <scheme val="minor"/>
    </font>
    <font>
      <sz val="11"/>
      <color theme="1"/>
      <name val="Times New Roman"/>
      <family val="1"/>
    </font>
    <font>
      <sz val="9"/>
      <color theme="1"/>
      <name val="Times New Roman"/>
      <family val="1"/>
    </font>
    <font>
      <b/>
      <sz val="12"/>
      <color theme="1"/>
      <name val="Times New Roman"/>
      <family val="1"/>
    </font>
    <font>
      <sz val="9"/>
      <name val="Times New Roman"/>
      <family val="1"/>
    </font>
    <font>
      <sz val="9"/>
      <color rgb="FF000000"/>
      <name val="Times New Roman"/>
      <family val="1"/>
    </font>
    <font>
      <b/>
      <sz val="13"/>
      <color theme="3"/>
      <name val="Calibri"/>
      <family val="2"/>
      <scheme val="minor"/>
    </font>
    <font>
      <b/>
      <sz val="11"/>
      <color theme="3"/>
      <name val="Calibri"/>
      <family val="2"/>
      <scheme val="minor"/>
    </font>
    <font>
      <b/>
      <sz val="9"/>
      <color theme="1"/>
      <name val="Tahoma"/>
      <family val="2"/>
    </font>
    <font>
      <b/>
      <u/>
      <sz val="9"/>
      <color theme="1"/>
      <name val="Tahoma"/>
      <family val="2"/>
    </font>
    <font>
      <b/>
      <sz val="9"/>
      <name val="Tahoma"/>
      <family val="2"/>
    </font>
    <font>
      <sz val="9"/>
      <color theme="1"/>
      <name val="Tahoma"/>
      <family val="2"/>
    </font>
    <font>
      <b/>
      <sz val="11"/>
      <color theme="1"/>
      <name val="Calibri"/>
      <family val="2"/>
      <scheme val="minor"/>
    </font>
    <font>
      <b/>
      <sz val="11"/>
      <color theme="1"/>
      <name val="Times New Roman"/>
      <family val="1"/>
    </font>
    <font>
      <b/>
      <sz val="9"/>
      <color theme="1"/>
      <name val="Times New Roman"/>
      <family val="1"/>
    </font>
  </fonts>
  <fills count="3">
    <fill>
      <patternFill patternType="none"/>
    </fill>
    <fill>
      <patternFill patternType="gray125"/>
    </fill>
    <fill>
      <patternFill patternType="solid">
        <fgColor rgb="FFFFFFFF"/>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top/>
      <bottom style="thick">
        <color theme="4" tint="0.499984740745262"/>
      </bottom>
      <diagonal/>
    </border>
    <border>
      <left/>
      <right/>
      <top/>
      <bottom style="medium">
        <color theme="4" tint="0.39997558519241921"/>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7" fillId="0" borderId="13" applyNumberFormat="0" applyFill="0" applyAlignment="0" applyProtection="0"/>
    <xf numFmtId="0" fontId="8" fillId="0" borderId="14" applyNumberFormat="0" applyFill="0" applyAlignment="0" applyProtection="0"/>
  </cellStyleXfs>
  <cellXfs count="116">
    <xf numFmtId="0" fontId="0" fillId="0" borderId="0" xfId="0"/>
    <xf numFmtId="0" fontId="2" fillId="0" borderId="0" xfId="0" applyFont="1"/>
    <xf numFmtId="0" fontId="3" fillId="0" borderId="0" xfId="0" applyFont="1"/>
    <xf numFmtId="0" fontId="3" fillId="0" borderId="0" xfId="0" applyFont="1" applyAlignment="1">
      <alignment vertical="top"/>
    </xf>
    <xf numFmtId="0" fontId="3" fillId="0" borderId="0" xfId="0" applyFont="1" applyAlignment="1">
      <alignment horizontal="center" vertical="top"/>
    </xf>
    <xf numFmtId="2" fontId="3" fillId="0" borderId="0" xfId="0" applyNumberFormat="1" applyFont="1" applyAlignment="1">
      <alignment vertical="top"/>
    </xf>
    <xf numFmtId="2" fontId="3" fillId="0" borderId="0" xfId="0" applyNumberFormat="1" applyFont="1"/>
    <xf numFmtId="0" fontId="3" fillId="0" borderId="1" xfId="0" applyFont="1" applyBorder="1" applyAlignment="1">
      <alignment vertical="top"/>
    </xf>
    <xf numFmtId="0" fontId="3" fillId="0" borderId="5" xfId="0" applyFont="1" applyBorder="1" applyAlignment="1">
      <alignment vertical="top"/>
    </xf>
    <xf numFmtId="0" fontId="3" fillId="0" borderId="9" xfId="0" applyFont="1" applyBorder="1" applyAlignment="1">
      <alignment vertical="top"/>
    </xf>
    <xf numFmtId="2" fontId="3" fillId="0" borderId="1" xfId="0" applyNumberFormat="1" applyFont="1" applyBorder="1" applyAlignment="1">
      <alignment horizontal="center" vertical="top"/>
    </xf>
    <xf numFmtId="0" fontId="3" fillId="0" borderId="1" xfId="0" applyFont="1" applyBorder="1" applyAlignment="1">
      <alignment horizontal="center" vertical="top"/>
    </xf>
    <xf numFmtId="0" fontId="3" fillId="0" borderId="7" xfId="0" applyFont="1" applyBorder="1" applyAlignment="1">
      <alignment horizontal="center"/>
    </xf>
    <xf numFmtId="0" fontId="3" fillId="0" borderId="4" xfId="0" applyFont="1" applyBorder="1" applyAlignment="1">
      <alignment horizontal="center"/>
    </xf>
    <xf numFmtId="0" fontId="3" fillId="0" borderId="7" xfId="0" applyFont="1" applyBorder="1" applyAlignment="1">
      <alignment horizontal="right"/>
    </xf>
    <xf numFmtId="0" fontId="3" fillId="0" borderId="4" xfId="0" applyFont="1" applyBorder="1" applyAlignment="1">
      <alignment horizontal="right"/>
    </xf>
    <xf numFmtId="0" fontId="3" fillId="0" borderId="0" xfId="0" applyFont="1" applyAlignment="1">
      <alignment horizontal="right"/>
    </xf>
    <xf numFmtId="2" fontId="3" fillId="0" borderId="4" xfId="0" applyNumberFormat="1" applyFont="1" applyBorder="1" applyAlignment="1">
      <alignment horizontal="center"/>
    </xf>
    <xf numFmtId="0" fontId="0" fillId="0" borderId="1" xfId="0" applyBorder="1"/>
    <xf numFmtId="2" fontId="3" fillId="0" borderId="1" xfId="0" applyNumberFormat="1" applyFont="1" applyBorder="1" applyAlignment="1">
      <alignment vertical="top"/>
    </xf>
    <xf numFmtId="0" fontId="3" fillId="0" borderId="11" xfId="0" applyFont="1" applyBorder="1" applyAlignment="1">
      <alignment horizontal="center"/>
    </xf>
    <xf numFmtId="165" fontId="3" fillId="0" borderId="4" xfId="0" applyNumberFormat="1" applyFont="1" applyBorder="1" applyAlignment="1">
      <alignment horizontal="center"/>
    </xf>
    <xf numFmtId="2" fontId="3" fillId="0" borderId="7" xfId="0" applyNumberFormat="1" applyFont="1" applyBorder="1" applyAlignment="1">
      <alignment horizontal="center"/>
    </xf>
    <xf numFmtId="0" fontId="3" fillId="0" borderId="1" xfId="0" applyFont="1" applyBorder="1" applyAlignment="1">
      <alignment horizontal="center"/>
    </xf>
    <xf numFmtId="0" fontId="3" fillId="0" borderId="1" xfId="0" applyFont="1" applyBorder="1" applyAlignment="1">
      <alignment horizontal="right"/>
    </xf>
    <xf numFmtId="2" fontId="3" fillId="0" borderId="1" xfId="0" applyNumberFormat="1" applyFont="1" applyBorder="1" applyAlignment="1">
      <alignment horizontal="center"/>
    </xf>
    <xf numFmtId="0" fontId="3" fillId="0" borderId="1" xfId="0" applyFont="1" applyBorder="1" applyAlignment="1">
      <alignment vertical="top" wrapText="1"/>
    </xf>
    <xf numFmtId="0" fontId="0" fillId="0" borderId="1" xfId="0" applyBorder="1" applyAlignment="1">
      <alignment horizontal="center"/>
    </xf>
    <xf numFmtId="2" fontId="0" fillId="0" borderId="0" xfId="0" applyNumberFormat="1"/>
    <xf numFmtId="2" fontId="0" fillId="0" borderId="1" xfId="0" applyNumberFormat="1" applyBorder="1"/>
    <xf numFmtId="2" fontId="0" fillId="0" borderId="7" xfId="0" applyNumberFormat="1" applyBorder="1"/>
    <xf numFmtId="2" fontId="6" fillId="0" borderId="1" xfId="0" applyNumberFormat="1" applyFont="1" applyBorder="1" applyAlignment="1">
      <alignment horizontal="center" shrinkToFit="1"/>
    </xf>
    <xf numFmtId="0" fontId="5" fillId="0" borderId="1" xfId="0" applyFont="1" applyBorder="1" applyAlignment="1">
      <alignment horizontal="center" wrapText="1"/>
    </xf>
    <xf numFmtId="0" fontId="3" fillId="0" borderId="1" xfId="0" applyFont="1" applyBorder="1" applyAlignment="1">
      <alignment horizontal="left" vertical="top"/>
    </xf>
    <xf numFmtId="0" fontId="2" fillId="0" borderId="1" xfId="0" applyFont="1" applyBorder="1" applyAlignment="1">
      <alignment horizontal="center" vertical="top"/>
    </xf>
    <xf numFmtId="0" fontId="3" fillId="0" borderId="2" xfId="0" applyFont="1" applyBorder="1" applyAlignment="1">
      <alignment vertical="top" wrapText="1"/>
    </xf>
    <xf numFmtId="0" fontId="9"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left" vertical="top"/>
    </xf>
    <xf numFmtId="0" fontId="12" fillId="0" borderId="3" xfId="0" applyFont="1" applyBorder="1" applyAlignment="1">
      <alignment horizontal="center" vertical="top"/>
    </xf>
    <xf numFmtId="0" fontId="12" fillId="0" borderId="12" xfId="0" applyFont="1" applyBorder="1" applyAlignment="1">
      <alignment horizontal="left" vertical="top" wrapText="1"/>
    </xf>
    <xf numFmtId="0" fontId="12" fillId="0" borderId="2" xfId="0" applyFont="1" applyBorder="1" applyAlignment="1">
      <alignment vertical="top" wrapText="1"/>
    </xf>
    <xf numFmtId="2" fontId="12" fillId="0" borderId="4" xfId="0" applyNumberFormat="1" applyFont="1" applyBorder="1" applyAlignment="1">
      <alignment horizontal="center"/>
    </xf>
    <xf numFmtId="0" fontId="12" fillId="0" borderId="4" xfId="0" applyFont="1" applyBorder="1" applyAlignment="1">
      <alignment horizontal="center"/>
    </xf>
    <xf numFmtId="0" fontId="12" fillId="0" borderId="4" xfId="0" applyFont="1" applyBorder="1" applyAlignment="1">
      <alignment horizontal="right"/>
    </xf>
    <xf numFmtId="0" fontId="12" fillId="0" borderId="8" xfId="0" applyFont="1" applyBorder="1" applyAlignment="1">
      <alignment horizontal="left" vertical="top" wrapText="1"/>
    </xf>
    <xf numFmtId="0" fontId="12" fillId="0" borderId="9" xfId="0" applyFont="1" applyBorder="1" applyAlignment="1">
      <alignment vertical="top"/>
    </xf>
    <xf numFmtId="2" fontId="12" fillId="0" borderId="4" xfId="0" applyNumberFormat="1" applyFont="1" applyBorder="1" applyAlignment="1">
      <alignment horizontal="right"/>
    </xf>
    <xf numFmtId="0" fontId="12" fillId="0" borderId="6" xfId="0" applyFont="1" applyBorder="1" applyAlignment="1">
      <alignment horizontal="center"/>
    </xf>
    <xf numFmtId="43" fontId="12" fillId="0" borderId="4" xfId="0" applyNumberFormat="1" applyFont="1" applyBorder="1" applyAlignment="1">
      <alignment horizontal="center"/>
    </xf>
    <xf numFmtId="0" fontId="12" fillId="0" borderId="0" xfId="0" applyFont="1"/>
    <xf numFmtId="0" fontId="12" fillId="0" borderId="0" xfId="0" applyFont="1" applyAlignment="1">
      <alignment horizontal="left" vertical="top" wrapText="1"/>
    </xf>
    <xf numFmtId="0" fontId="12" fillId="2" borderId="4" xfId="0" applyFont="1" applyFill="1" applyBorder="1" applyAlignment="1">
      <alignment horizontal="center"/>
    </xf>
    <xf numFmtId="44" fontId="12" fillId="2" borderId="10" xfId="2" applyFont="1" applyFill="1" applyBorder="1" applyAlignment="1">
      <alignment horizontal="center"/>
    </xf>
    <xf numFmtId="2" fontId="12" fillId="0" borderId="0" xfId="0" applyNumberFormat="1" applyFont="1"/>
    <xf numFmtId="0" fontId="12" fillId="0" borderId="4" xfId="0" applyFont="1" applyBorder="1"/>
    <xf numFmtId="0" fontId="12" fillId="0" borderId="0" xfId="0" applyFont="1" applyAlignment="1">
      <alignment horizontal="left" vertical="top"/>
    </xf>
    <xf numFmtId="43" fontId="0" fillId="0" borderId="0" xfId="0" applyNumberFormat="1"/>
    <xf numFmtId="0" fontId="0" fillId="2" borderId="1" xfId="0" applyFill="1" applyBorder="1" applyAlignment="1">
      <alignment horizontal="center"/>
    </xf>
    <xf numFmtId="164" fontId="2" fillId="2" borderId="1" xfId="1" applyNumberFormat="1" applyFont="1" applyFill="1" applyBorder="1" applyAlignment="1">
      <alignment horizontal="center"/>
    </xf>
    <xf numFmtId="0" fontId="0" fillId="0" borderId="1" xfId="0" applyBorder="1" applyAlignment="1">
      <alignment horizontal="center" vertical="top"/>
    </xf>
    <xf numFmtId="43" fontId="3" fillId="0" borderId="1" xfId="0" applyNumberFormat="1" applyFont="1" applyBorder="1" applyAlignment="1">
      <alignment horizontal="center"/>
    </xf>
    <xf numFmtId="165" fontId="3" fillId="0" borderId="1" xfId="0" applyNumberFormat="1" applyFont="1" applyBorder="1" applyAlignment="1">
      <alignment horizontal="center"/>
    </xf>
    <xf numFmtId="0" fontId="3" fillId="0" borderId="1" xfId="0" applyFont="1" applyBorder="1" applyAlignment="1">
      <alignment horizontal="center" vertical="top" wrapText="1"/>
    </xf>
    <xf numFmtId="0" fontId="4" fillId="0" borderId="1" xfId="0" applyFont="1" applyBorder="1" applyAlignment="1">
      <alignment vertical="top"/>
    </xf>
    <xf numFmtId="44" fontId="3" fillId="0" borderId="1" xfId="2" applyFont="1" applyBorder="1" applyAlignment="1">
      <alignment horizontal="right"/>
    </xf>
    <xf numFmtId="44" fontId="4" fillId="0" borderId="1" xfId="2" applyFont="1" applyBorder="1" applyAlignment="1">
      <alignment vertical="top"/>
    </xf>
    <xf numFmtId="44" fontId="6" fillId="0" borderId="1" xfId="2" applyFont="1" applyFill="1" applyBorder="1" applyAlignment="1">
      <alignment horizontal="right" shrinkToFit="1"/>
    </xf>
    <xf numFmtId="44" fontId="2" fillId="0" borderId="1" xfId="2" applyFont="1" applyBorder="1" applyAlignment="1">
      <alignment horizontal="right"/>
    </xf>
    <xf numFmtId="44" fontId="8" fillId="0" borderId="14" xfId="4" applyNumberFormat="1" applyAlignment="1">
      <alignment horizontal="right"/>
    </xf>
    <xf numFmtId="0" fontId="2" fillId="0" borderId="4" xfId="0" applyFont="1" applyBorder="1" applyAlignment="1">
      <alignment vertical="top"/>
    </xf>
    <xf numFmtId="0" fontId="14" fillId="0" borderId="4" xfId="0" applyFont="1" applyBorder="1" applyAlignment="1">
      <alignment vertical="top"/>
    </xf>
    <xf numFmtId="0" fontId="2" fillId="0" borderId="4" xfId="0" applyFont="1" applyBorder="1" applyAlignment="1">
      <alignment horizontal="center" vertical="top"/>
    </xf>
    <xf numFmtId="0" fontId="3" fillId="0" borderId="1" xfId="0" applyFont="1" applyBorder="1" applyAlignment="1">
      <alignment horizontal="center" vertical="center"/>
    </xf>
    <xf numFmtId="2" fontId="3" fillId="0" borderId="1" xfId="0" applyNumberFormat="1" applyFont="1" applyBorder="1" applyAlignment="1">
      <alignment horizontal="center" vertical="center"/>
    </xf>
    <xf numFmtId="44" fontId="1" fillId="0" borderId="1" xfId="2" applyFont="1" applyBorder="1" applyAlignment="1">
      <alignment vertical="center"/>
    </xf>
    <xf numFmtId="0" fontId="3" fillId="0" borderId="1" xfId="0" applyFont="1" applyBorder="1" applyAlignment="1">
      <alignment vertical="center"/>
    </xf>
    <xf numFmtId="44" fontId="3" fillId="0" borderId="1" xfId="2" applyFont="1" applyBorder="1" applyAlignment="1">
      <alignment vertical="center"/>
    </xf>
    <xf numFmtId="44" fontId="0" fillId="2" borderId="1" xfId="2" applyFont="1" applyFill="1" applyBorder="1" applyAlignment="1">
      <alignment vertical="center"/>
    </xf>
    <xf numFmtId="44" fontId="2" fillId="2" borderId="1" xfId="2" applyFont="1" applyFill="1" applyBorder="1" applyAlignment="1">
      <alignment vertical="center"/>
    </xf>
    <xf numFmtId="2" fontId="3" fillId="0" borderId="1" xfId="0" applyNumberFormat="1" applyFont="1" applyBorder="1" applyAlignment="1">
      <alignment vertical="center"/>
    </xf>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44" fontId="3" fillId="0" borderId="1" xfId="2" applyFont="1" applyBorder="1" applyAlignment="1">
      <alignment horizontal="center" vertical="center"/>
    </xf>
    <xf numFmtId="2" fontId="6" fillId="0" borderId="1" xfId="0" applyNumberFormat="1" applyFont="1" applyBorder="1" applyAlignment="1">
      <alignment horizontal="center" vertical="center" shrinkToFit="1"/>
    </xf>
    <xf numFmtId="44" fontId="6" fillId="0" borderId="1" xfId="2" applyFont="1" applyFill="1" applyBorder="1" applyAlignment="1">
      <alignment horizontal="center" vertical="center" shrinkToFit="1"/>
    </xf>
    <xf numFmtId="0" fontId="5" fillId="0" borderId="1" xfId="0" applyFont="1" applyBorder="1" applyAlignment="1">
      <alignment horizontal="center" vertical="center" wrapText="1"/>
    </xf>
    <xf numFmtId="0" fontId="3" fillId="0" borderId="1" xfId="0" applyFont="1" applyBorder="1" applyAlignment="1">
      <alignment vertical="top" wrapText="1"/>
    </xf>
    <xf numFmtId="0" fontId="3" fillId="0" borderId="1" xfId="0" applyFont="1" applyBorder="1" applyAlignment="1">
      <alignment vertical="top"/>
    </xf>
    <xf numFmtId="0" fontId="3" fillId="0" borderId="1" xfId="0" applyFont="1" applyBorder="1" applyAlignment="1">
      <alignment horizontal="left" vertical="top" wrapText="1"/>
    </xf>
    <xf numFmtId="0" fontId="3" fillId="0" borderId="1" xfId="0" applyFont="1" applyBorder="1" applyAlignment="1">
      <alignment horizontal="left" vertical="top"/>
    </xf>
    <xf numFmtId="0" fontId="3" fillId="0" borderId="8" xfId="0" applyFont="1" applyBorder="1" applyAlignment="1">
      <alignment horizontal="center" vertical="top"/>
    </xf>
    <xf numFmtId="0" fontId="3" fillId="0" borderId="9" xfId="0" applyFont="1" applyBorder="1" applyAlignment="1">
      <alignment horizontal="center" vertical="top"/>
    </xf>
    <xf numFmtId="0" fontId="3" fillId="0" borderId="5" xfId="0" applyFont="1" applyBorder="1" applyAlignment="1">
      <alignment horizontal="center" vertical="top"/>
    </xf>
    <xf numFmtId="0" fontId="13" fillId="0" borderId="1" xfId="0" applyFont="1" applyBorder="1" applyAlignment="1">
      <alignment horizontal="center"/>
    </xf>
    <xf numFmtId="0" fontId="13" fillId="0" borderId="1" xfId="0" applyFont="1" applyBorder="1" applyAlignment="1">
      <alignment horizontal="center" wrapText="1"/>
    </xf>
    <xf numFmtId="0" fontId="14" fillId="0" borderId="1" xfId="0" applyFont="1" applyBorder="1" applyAlignment="1">
      <alignment horizontal="center" vertical="center"/>
    </xf>
    <xf numFmtId="0" fontId="4" fillId="0" borderId="8" xfId="0" applyFont="1" applyBorder="1" applyAlignment="1">
      <alignment horizontal="center" vertical="top"/>
    </xf>
    <xf numFmtId="0" fontId="4" fillId="0" borderId="9" xfId="0" applyFont="1" applyBorder="1" applyAlignment="1">
      <alignment horizontal="center" vertical="top"/>
    </xf>
    <xf numFmtId="0" fontId="4" fillId="0" borderId="5" xfId="0" applyFont="1" applyBorder="1" applyAlignment="1">
      <alignment horizontal="center" vertical="top"/>
    </xf>
    <xf numFmtId="0" fontId="5" fillId="0" borderId="1" xfId="0" applyFont="1" applyBorder="1" applyAlignment="1">
      <alignment horizontal="left" vertical="top" wrapText="1"/>
    </xf>
    <xf numFmtId="0" fontId="2" fillId="0" borderId="1" xfId="0" applyFont="1" applyBorder="1" applyAlignment="1">
      <alignment horizontal="right" vertical="center"/>
    </xf>
    <xf numFmtId="0" fontId="8" fillId="0" borderId="14" xfId="4" applyAlignment="1">
      <alignment horizontal="right" vertical="center"/>
    </xf>
    <xf numFmtId="2" fontId="7" fillId="0" borderId="13" xfId="3" applyNumberFormat="1" applyAlignment="1">
      <alignment horizontal="center" vertical="top"/>
    </xf>
    <xf numFmtId="0" fontId="2" fillId="0" borderId="1" xfId="0" applyFont="1" applyBorder="1" applyAlignment="1">
      <alignment horizontal="right"/>
    </xf>
    <xf numFmtId="0" fontId="2" fillId="0" borderId="1" xfId="0" applyFont="1" applyBorder="1" applyAlignment="1">
      <alignment horizontal="right" vertical="top"/>
    </xf>
    <xf numFmtId="0" fontId="3" fillId="0" borderId="8" xfId="0" applyFont="1" applyBorder="1" applyAlignment="1">
      <alignment horizontal="left" vertical="top" wrapText="1"/>
    </xf>
    <xf numFmtId="0" fontId="3" fillId="0" borderId="9" xfId="0" applyFont="1" applyBorder="1" applyAlignment="1">
      <alignment horizontal="left" vertical="top"/>
    </xf>
    <xf numFmtId="0" fontId="3" fillId="0" borderId="5" xfId="0" applyFont="1" applyBorder="1" applyAlignment="1">
      <alignment horizontal="left" vertical="top"/>
    </xf>
    <xf numFmtId="0" fontId="0" fillId="0" borderId="1" xfId="0" applyBorder="1" applyAlignment="1">
      <alignment horizontal="center"/>
    </xf>
    <xf numFmtId="0" fontId="0" fillId="0" borderId="1" xfId="0" applyBorder="1" applyAlignment="1">
      <alignment horizontal="center" wrapText="1"/>
    </xf>
    <xf numFmtId="0" fontId="2" fillId="0" borderId="1" xfId="0" applyFont="1" applyBorder="1" applyAlignment="1">
      <alignment horizontal="center" vertical="top"/>
    </xf>
    <xf numFmtId="0" fontId="9" fillId="0" borderId="1" xfId="0" applyFont="1" applyBorder="1" applyAlignment="1">
      <alignment horizontal="center" vertical="center"/>
    </xf>
    <xf numFmtId="0" fontId="10" fillId="0" borderId="1" xfId="0" applyFont="1" applyBorder="1" applyAlignment="1">
      <alignment horizontal="center" vertical="center"/>
    </xf>
    <xf numFmtId="0" fontId="9" fillId="0" borderId="1" xfId="0" applyFont="1" applyBorder="1" applyAlignment="1">
      <alignment horizontal="center" vertical="top" wrapText="1"/>
    </xf>
    <xf numFmtId="0" fontId="11" fillId="0" borderId="1" xfId="0" applyFont="1" applyBorder="1" applyAlignment="1">
      <alignment horizontal="center" vertical="center" wrapText="1"/>
    </xf>
  </cellXfs>
  <cellStyles count="5">
    <cellStyle name="Comma" xfId="1" builtinId="3"/>
    <cellStyle name="Currency" xfId="2" builtinId="4"/>
    <cellStyle name="Heading 2" xfId="3" builtinId="17"/>
    <cellStyle name="Heading 3" xfId="4" builtinId="1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nalysis%20Soft/Rate%20Analysis%20jalpaiguri%20-%2017.12.2020%20as%20per%209th%20corri..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nnx. rate ana. for cc &amp; reinfo"/>
      <sheetName val="M 25 Controlled"/>
      <sheetName val="M 30 Controlled"/>
      <sheetName val="analy. M20 nominal mix"/>
      <sheetName val="Plaster"/>
      <sheetName val="Neat Cement"/>
      <sheetName val="M10 NB"/>
      <sheetName val="M15NB"/>
      <sheetName val="analy. M15 nominal mix"/>
      <sheetName val="Table T2"/>
      <sheetName val="Summary of Material Cost"/>
      <sheetName val="Analy. of material cost"/>
      <sheetName val="Sub base &amp; Macadam_non bit"/>
      <sheetName val="bases &amp; surface courses _ bitum"/>
      <sheetName val="Stee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92">
          <cell r="F92">
            <v>487.92100000000005</v>
          </cell>
        </row>
      </sheetData>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O433"/>
  <sheetViews>
    <sheetView tabSelected="1" view="pageBreakPreview" zoomScale="110" zoomScaleNormal="140" zoomScaleSheetLayoutView="110" workbookViewId="0">
      <selection activeCell="B7" sqref="B7:H7"/>
    </sheetView>
  </sheetViews>
  <sheetFormatPr defaultRowHeight="15"/>
  <cols>
    <col min="1" max="1" width="3.140625" customWidth="1"/>
    <col min="2" max="2" width="18.5703125" customWidth="1"/>
    <col min="3" max="3" width="6.5703125" customWidth="1"/>
    <col min="4" max="4" width="6.140625" customWidth="1"/>
    <col min="5" max="5" width="5.7109375" customWidth="1"/>
    <col min="6" max="6" width="6.140625" customWidth="1"/>
    <col min="7" max="7" width="5.5703125" customWidth="1"/>
    <col min="8" max="8" width="7.140625" customWidth="1"/>
    <col min="9" max="9" width="5.7109375" customWidth="1"/>
    <col min="10" max="10" width="12.7109375" customWidth="1"/>
    <col min="11" max="11" width="7" customWidth="1"/>
    <col min="12" max="12" width="15" customWidth="1"/>
  </cols>
  <sheetData>
    <row r="1" spans="1:15">
      <c r="A1" s="94" t="s">
        <v>176</v>
      </c>
      <c r="B1" s="94"/>
      <c r="C1" s="94"/>
      <c r="D1" s="94"/>
      <c r="E1" s="94"/>
      <c r="F1" s="94"/>
      <c r="G1" s="94"/>
      <c r="H1" s="94"/>
      <c r="I1" s="94"/>
      <c r="J1" s="94"/>
      <c r="K1" s="94"/>
      <c r="L1" s="94"/>
    </row>
    <row r="2" spans="1:15">
      <c r="A2" s="94" t="s">
        <v>177</v>
      </c>
      <c r="B2" s="94"/>
      <c r="C2" s="94"/>
      <c r="D2" s="94"/>
      <c r="E2" s="94"/>
      <c r="F2" s="94"/>
      <c r="G2" s="94"/>
      <c r="H2" s="94"/>
      <c r="I2" s="94"/>
      <c r="J2" s="94"/>
      <c r="K2" s="94"/>
      <c r="L2" s="94"/>
    </row>
    <row r="3" spans="1:15" ht="28.5" customHeight="1">
      <c r="A3" s="95" t="s">
        <v>211</v>
      </c>
      <c r="B3" s="95"/>
      <c r="C3" s="95"/>
      <c r="D3" s="95"/>
      <c r="E3" s="95"/>
      <c r="F3" s="95"/>
      <c r="G3" s="95"/>
      <c r="H3" s="95"/>
      <c r="I3" s="95"/>
      <c r="J3" s="95"/>
      <c r="K3" s="95"/>
      <c r="L3" s="95"/>
    </row>
    <row r="4" spans="1:15" ht="15" customHeight="1">
      <c r="A4" s="95" t="s">
        <v>179</v>
      </c>
      <c r="B4" s="95"/>
      <c r="C4" s="95"/>
      <c r="D4" s="95"/>
      <c r="E4" s="95"/>
      <c r="F4" s="95"/>
      <c r="G4" s="95"/>
      <c r="H4" s="95"/>
      <c r="I4" s="95"/>
      <c r="J4" s="95"/>
      <c r="K4" s="95"/>
      <c r="L4" s="95"/>
    </row>
    <row r="5" spans="1:15" ht="30.75" customHeight="1">
      <c r="A5" s="81" t="s">
        <v>0</v>
      </c>
      <c r="B5" s="96" t="s">
        <v>1</v>
      </c>
      <c r="C5" s="96"/>
      <c r="D5" s="96"/>
      <c r="E5" s="96"/>
      <c r="F5" s="96"/>
      <c r="G5" s="96"/>
      <c r="H5" s="96"/>
      <c r="I5" s="81" t="s">
        <v>182</v>
      </c>
      <c r="J5" s="82" t="s">
        <v>183</v>
      </c>
      <c r="K5" s="82" t="s">
        <v>8</v>
      </c>
      <c r="L5" s="82" t="s">
        <v>9</v>
      </c>
    </row>
    <row r="6" spans="1:15">
      <c r="A6" s="70"/>
      <c r="B6" s="72" t="s">
        <v>2</v>
      </c>
      <c r="C6" s="72" t="s">
        <v>3</v>
      </c>
      <c r="D6" s="72" t="s">
        <v>3</v>
      </c>
      <c r="E6" s="72" t="s">
        <v>4</v>
      </c>
      <c r="F6" s="72" t="s">
        <v>5</v>
      </c>
      <c r="G6" s="72" t="s">
        <v>6</v>
      </c>
      <c r="H6" s="72" t="s">
        <v>7</v>
      </c>
      <c r="I6" s="71"/>
      <c r="J6" s="71"/>
      <c r="K6" s="71"/>
      <c r="L6" s="71"/>
    </row>
    <row r="7" spans="1:15" ht="83.45" customHeight="1">
      <c r="A7" s="11">
        <v>1</v>
      </c>
      <c r="B7" s="87" t="s">
        <v>14</v>
      </c>
      <c r="C7" s="88"/>
      <c r="D7" s="88"/>
      <c r="E7" s="88"/>
      <c r="F7" s="88"/>
      <c r="G7" s="88"/>
      <c r="H7" s="88"/>
      <c r="I7" s="23"/>
      <c r="J7" s="23"/>
      <c r="K7" s="23"/>
      <c r="L7" s="24" t="s">
        <v>206</v>
      </c>
    </row>
    <row r="8" spans="1:15" hidden="1">
      <c r="A8" s="11"/>
      <c r="B8" s="7" t="s">
        <v>10</v>
      </c>
      <c r="C8" s="10">
        <v>4</v>
      </c>
      <c r="D8" s="10">
        <v>1</v>
      </c>
      <c r="E8" s="10">
        <v>1.2</v>
      </c>
      <c r="F8" s="10">
        <v>1.2</v>
      </c>
      <c r="G8" s="10">
        <f>+(0.075+0.1+0.2+0.2+0.3+0.25)</f>
        <v>1.125</v>
      </c>
      <c r="H8" s="11">
        <f>+ROUND(G8*F8*E8*D8*C8,2)</f>
        <v>6.48</v>
      </c>
      <c r="I8" s="23"/>
      <c r="J8" s="23"/>
      <c r="K8" s="23"/>
      <c r="L8" s="24"/>
    </row>
    <row r="9" spans="1:15" hidden="1">
      <c r="A9" s="11"/>
      <c r="B9" s="7" t="s">
        <v>11</v>
      </c>
      <c r="C9" s="10">
        <v>2</v>
      </c>
      <c r="D9" s="10">
        <v>1</v>
      </c>
      <c r="E9" s="10">
        <f>4.85-(2*0.25)</f>
        <v>4.3499999999999996</v>
      </c>
      <c r="F9" s="10">
        <v>0.45</v>
      </c>
      <c r="G9" s="10">
        <f>0.25+0.1+0.075</f>
        <v>0.42499999999999999</v>
      </c>
      <c r="H9" s="11">
        <f>+ROUND(G9*F9*E9*D9*C9,2)</f>
        <v>1.66</v>
      </c>
      <c r="I9" s="23"/>
      <c r="J9" s="23"/>
      <c r="K9" s="23"/>
      <c r="L9" s="24"/>
    </row>
    <row r="10" spans="1:15" hidden="1">
      <c r="A10" s="11"/>
      <c r="B10" s="7"/>
      <c r="C10" s="10">
        <v>3</v>
      </c>
      <c r="D10" s="10">
        <v>1</v>
      </c>
      <c r="E10" s="10">
        <f>2.825-(2*0.25)</f>
        <v>2.3250000000000002</v>
      </c>
      <c r="F10" s="10">
        <v>0.45</v>
      </c>
      <c r="G10" s="10">
        <f>+G9</f>
        <v>0.42499999999999999</v>
      </c>
      <c r="H10" s="11">
        <f>+ROUND(G10*F10*E10*D10*C10,2)</f>
        <v>1.33</v>
      </c>
      <c r="I10" s="23"/>
      <c r="J10" s="23"/>
      <c r="K10" s="23"/>
      <c r="L10" s="65"/>
      <c r="O10" s="1"/>
    </row>
    <row r="11" spans="1:15" hidden="1">
      <c r="A11" s="11"/>
      <c r="B11" s="7" t="s">
        <v>28</v>
      </c>
      <c r="C11" s="10">
        <v>1</v>
      </c>
      <c r="D11" s="10">
        <v>1</v>
      </c>
      <c r="E11" s="10">
        <v>1.6</v>
      </c>
      <c r="F11" s="10">
        <v>0.45</v>
      </c>
      <c r="G11" s="10">
        <f t="shared" ref="G11:G12" si="0">+G10</f>
        <v>0.42499999999999999</v>
      </c>
      <c r="H11" s="11">
        <f t="shared" ref="H11:H13" si="1">+ROUND(G11*F11*E11*D11*C11,2)</f>
        <v>0.31</v>
      </c>
      <c r="I11" s="23"/>
      <c r="J11" s="23"/>
      <c r="K11" s="23"/>
      <c r="L11" s="65"/>
      <c r="O11" s="1"/>
    </row>
    <row r="12" spans="1:15" hidden="1">
      <c r="A12" s="11"/>
      <c r="B12" s="7"/>
      <c r="C12" s="10">
        <v>1</v>
      </c>
      <c r="D12" s="10">
        <v>1</v>
      </c>
      <c r="E12" s="10">
        <v>1.2</v>
      </c>
      <c r="F12" s="10">
        <v>0.45</v>
      </c>
      <c r="G12" s="10">
        <f t="shared" si="0"/>
        <v>0.42499999999999999</v>
      </c>
      <c r="H12" s="11">
        <f t="shared" si="1"/>
        <v>0.23</v>
      </c>
      <c r="I12" s="23"/>
      <c r="J12" s="23"/>
      <c r="K12" s="23"/>
      <c r="L12" s="65"/>
      <c r="O12" s="1"/>
    </row>
    <row r="13" spans="1:15" hidden="1">
      <c r="A13" s="11"/>
      <c r="B13" s="7"/>
      <c r="C13" s="10">
        <v>1</v>
      </c>
      <c r="D13" s="10">
        <v>1</v>
      </c>
      <c r="E13" s="10">
        <v>1</v>
      </c>
      <c r="F13" s="10">
        <v>0.45</v>
      </c>
      <c r="G13" s="10">
        <f>+G12</f>
        <v>0.42499999999999999</v>
      </c>
      <c r="H13" s="11">
        <f t="shared" si="1"/>
        <v>0.19</v>
      </c>
      <c r="I13" s="23"/>
      <c r="J13" s="23"/>
      <c r="K13" s="23"/>
      <c r="L13" s="65"/>
      <c r="O13" s="1"/>
    </row>
    <row r="14" spans="1:15" hidden="1">
      <c r="A14" s="11"/>
      <c r="B14" s="7" t="s">
        <v>12</v>
      </c>
      <c r="C14" s="10">
        <v>1</v>
      </c>
      <c r="D14" s="10">
        <v>1</v>
      </c>
      <c r="E14" s="10">
        <v>2.25</v>
      </c>
      <c r="F14" s="10">
        <v>0.75</v>
      </c>
      <c r="G14" s="10">
        <v>7.4999999999999997E-2</v>
      </c>
      <c r="H14" s="11">
        <f>+ROUND(G14*F14*E14*D14*C14,2)</f>
        <v>0.13</v>
      </c>
      <c r="I14" s="23"/>
      <c r="J14" s="23"/>
      <c r="K14" s="23"/>
      <c r="L14" s="65"/>
    </row>
    <row r="15" spans="1:15">
      <c r="A15" s="11"/>
      <c r="B15" s="91"/>
      <c r="C15" s="92"/>
      <c r="D15" s="92"/>
      <c r="E15" s="92"/>
      <c r="F15" s="92"/>
      <c r="G15" s="93"/>
      <c r="H15" s="11">
        <f>SUM(H8:H14)</f>
        <v>10.330000000000002</v>
      </c>
      <c r="I15" s="76">
        <v>10.33</v>
      </c>
      <c r="J15" s="77">
        <v>11927</v>
      </c>
      <c r="K15" s="76" t="s">
        <v>13</v>
      </c>
      <c r="L15" s="77">
        <f>+ROUND(I15*J15%,2)</f>
        <v>1232.06</v>
      </c>
    </row>
    <row r="16" spans="1:15" ht="73.5" customHeight="1">
      <c r="A16" s="11">
        <v>2</v>
      </c>
      <c r="B16" s="89" t="s">
        <v>15</v>
      </c>
      <c r="C16" s="90"/>
      <c r="D16" s="90"/>
      <c r="E16" s="90"/>
      <c r="F16" s="90"/>
      <c r="G16" s="90"/>
      <c r="H16" s="90"/>
      <c r="I16" s="76"/>
      <c r="J16" s="77"/>
      <c r="K16" s="76"/>
      <c r="L16" s="77"/>
    </row>
    <row r="17" spans="1:12">
      <c r="A17" s="11"/>
      <c r="B17" s="7" t="s">
        <v>16</v>
      </c>
      <c r="C17" s="18"/>
      <c r="D17" s="19">
        <f>+ROUND(0.666666666666667,2)</f>
        <v>0.67</v>
      </c>
      <c r="E17" s="19">
        <f>+H15</f>
        <v>10.330000000000002</v>
      </c>
      <c r="F17" s="19"/>
      <c r="G17" s="19"/>
      <c r="H17" s="7">
        <f>+ROUND(E17*D17,2)</f>
        <v>6.92</v>
      </c>
      <c r="I17" s="76">
        <f>+H17</f>
        <v>6.92</v>
      </c>
      <c r="J17" s="77">
        <v>7754</v>
      </c>
      <c r="K17" s="76" t="s">
        <v>13</v>
      </c>
      <c r="L17" s="77">
        <f>+ROUND(J17%*I17,2)</f>
        <v>536.58000000000004</v>
      </c>
    </row>
    <row r="18" spans="1:12" ht="73.5" customHeight="1">
      <c r="A18" s="11">
        <v>3</v>
      </c>
      <c r="B18" s="89" t="s">
        <v>191</v>
      </c>
      <c r="C18" s="89"/>
      <c r="D18" s="89"/>
      <c r="E18" s="89"/>
      <c r="F18" s="89"/>
      <c r="G18" s="89"/>
      <c r="H18" s="89"/>
      <c r="I18" s="76"/>
      <c r="J18" s="77"/>
      <c r="K18" s="76"/>
      <c r="L18" s="77"/>
    </row>
    <row r="19" spans="1:12" hidden="1">
      <c r="A19" s="11"/>
      <c r="B19" s="7" t="s">
        <v>17</v>
      </c>
      <c r="C19" s="10">
        <v>1</v>
      </c>
      <c r="D19" s="10">
        <v>1</v>
      </c>
      <c r="E19" s="10">
        <v>1.6</v>
      </c>
      <c r="F19" s="10">
        <v>1.2</v>
      </c>
      <c r="G19" s="10">
        <v>0.6</v>
      </c>
      <c r="H19" s="11">
        <f>+ROUND(G19*F19*E19*D19*C19,2)</f>
        <v>1.1499999999999999</v>
      </c>
      <c r="I19" s="76"/>
      <c r="J19" s="77"/>
      <c r="K19" s="76"/>
      <c r="L19" s="77"/>
    </row>
    <row r="20" spans="1:12" hidden="1">
      <c r="A20" s="11"/>
      <c r="B20" s="7"/>
      <c r="C20" s="10">
        <v>1</v>
      </c>
      <c r="D20" s="10">
        <v>1</v>
      </c>
      <c r="E20" s="10">
        <v>1.5</v>
      </c>
      <c r="F20" s="10">
        <v>1.2</v>
      </c>
      <c r="G20" s="10">
        <v>0.6</v>
      </c>
      <c r="H20" s="11">
        <f t="shared" ref="H20:H23" si="2">+ROUND(G20*F20*E20*D20*C20,2)</f>
        <v>1.08</v>
      </c>
      <c r="I20" s="76"/>
      <c r="J20" s="77"/>
      <c r="K20" s="76"/>
      <c r="L20" s="77"/>
    </row>
    <row r="21" spans="1:12" hidden="1">
      <c r="A21" s="11"/>
      <c r="B21" s="7"/>
      <c r="C21" s="10">
        <v>1</v>
      </c>
      <c r="D21" s="10">
        <v>1</v>
      </c>
      <c r="E21" s="10">
        <v>1</v>
      </c>
      <c r="F21" s="10">
        <v>1.2</v>
      </c>
      <c r="G21" s="10">
        <v>0.6</v>
      </c>
      <c r="H21" s="11">
        <f t="shared" si="2"/>
        <v>0.72</v>
      </c>
      <c r="I21" s="76"/>
      <c r="J21" s="77"/>
      <c r="K21" s="76"/>
      <c r="L21" s="77"/>
    </row>
    <row r="22" spans="1:12" hidden="1">
      <c r="A22" s="11"/>
      <c r="B22" s="7"/>
      <c r="C22" s="10">
        <v>1</v>
      </c>
      <c r="D22" s="10">
        <v>1</v>
      </c>
      <c r="E22" s="10">
        <v>1.125</v>
      </c>
      <c r="F22" s="10">
        <v>1</v>
      </c>
      <c r="G22" s="10">
        <v>0.6</v>
      </c>
      <c r="H22" s="11">
        <f t="shared" si="2"/>
        <v>0.68</v>
      </c>
      <c r="I22" s="76"/>
      <c r="J22" s="77"/>
      <c r="K22" s="76"/>
      <c r="L22" s="77"/>
    </row>
    <row r="23" spans="1:12" hidden="1">
      <c r="A23" s="11"/>
      <c r="B23" s="7"/>
      <c r="C23" s="10">
        <v>1</v>
      </c>
      <c r="D23" s="10">
        <v>1</v>
      </c>
      <c r="E23" s="10">
        <v>1.5</v>
      </c>
      <c r="F23" s="10">
        <v>2.33</v>
      </c>
      <c r="G23" s="10">
        <v>0.6</v>
      </c>
      <c r="H23" s="10">
        <f t="shared" si="2"/>
        <v>2.1</v>
      </c>
      <c r="I23" s="76"/>
      <c r="J23" s="77"/>
      <c r="K23" s="76"/>
      <c r="L23" s="77"/>
    </row>
    <row r="24" spans="1:12">
      <c r="A24" s="11"/>
      <c r="B24" s="91"/>
      <c r="C24" s="92"/>
      <c r="D24" s="92"/>
      <c r="E24" s="92"/>
      <c r="F24" s="92"/>
      <c r="G24" s="93"/>
      <c r="H24" s="11">
        <f>SUM(H19:H23)</f>
        <v>5.73</v>
      </c>
      <c r="I24" s="76">
        <f>+H24</f>
        <v>5.73</v>
      </c>
      <c r="J24" s="77">
        <v>753.94</v>
      </c>
      <c r="K24" s="76" t="s">
        <v>13</v>
      </c>
      <c r="L24" s="77">
        <f>+ROUND(J24%*I24,2)</f>
        <v>43.2</v>
      </c>
    </row>
    <row r="25" spans="1:12" ht="40.5" customHeight="1">
      <c r="A25" s="11">
        <v>4</v>
      </c>
      <c r="B25" s="89" t="s">
        <v>19</v>
      </c>
      <c r="C25" s="90"/>
      <c r="D25" s="90"/>
      <c r="E25" s="90"/>
      <c r="F25" s="90"/>
      <c r="G25" s="90"/>
      <c r="H25" s="90"/>
      <c r="I25" s="76"/>
      <c r="J25" s="77"/>
      <c r="K25" s="76"/>
      <c r="L25" s="77"/>
    </row>
    <row r="26" spans="1:12" hidden="1">
      <c r="A26" s="11"/>
      <c r="B26" s="7" t="s">
        <v>10</v>
      </c>
      <c r="C26" s="10">
        <v>4</v>
      </c>
      <c r="D26" s="10">
        <v>1</v>
      </c>
      <c r="E26" s="10">
        <v>1.2</v>
      </c>
      <c r="F26" s="10">
        <v>1.2</v>
      </c>
      <c r="G26" s="10"/>
      <c r="H26" s="11">
        <f>+ROUND(F26*E26*D26*C26,2)</f>
        <v>5.76</v>
      </c>
      <c r="I26" s="76"/>
      <c r="J26" s="77"/>
      <c r="K26" s="76"/>
      <c r="L26" s="77"/>
    </row>
    <row r="27" spans="1:12" hidden="1">
      <c r="A27" s="11"/>
      <c r="B27" s="7" t="s">
        <v>11</v>
      </c>
      <c r="C27" s="10">
        <v>2</v>
      </c>
      <c r="D27" s="10">
        <v>1</v>
      </c>
      <c r="E27" s="10">
        <f>4.85-(2*0.25)</f>
        <v>4.3499999999999996</v>
      </c>
      <c r="F27" s="10">
        <v>0.45</v>
      </c>
      <c r="G27" s="10"/>
      <c r="H27" s="11">
        <f t="shared" ref="H27:H33" si="3">+ROUND(F27*E27*D27*C27,2)</f>
        <v>3.92</v>
      </c>
      <c r="I27" s="76"/>
      <c r="J27" s="77"/>
      <c r="K27" s="76"/>
      <c r="L27" s="77"/>
    </row>
    <row r="28" spans="1:12" hidden="1">
      <c r="A28" s="11"/>
      <c r="B28" s="7"/>
      <c r="C28" s="10">
        <v>2</v>
      </c>
      <c r="D28" s="10">
        <v>1</v>
      </c>
      <c r="E28" s="10">
        <f>2.825-(2*0.25)</f>
        <v>2.3250000000000002</v>
      </c>
      <c r="F28" s="10">
        <v>0.45</v>
      </c>
      <c r="G28" s="10"/>
      <c r="H28" s="11">
        <f t="shared" si="3"/>
        <v>2.09</v>
      </c>
      <c r="I28" s="76"/>
      <c r="J28" s="77"/>
      <c r="K28" s="76"/>
      <c r="L28" s="77"/>
    </row>
    <row r="29" spans="1:12" hidden="1">
      <c r="A29" s="11"/>
      <c r="B29" s="7" t="s">
        <v>29</v>
      </c>
      <c r="C29" s="10">
        <v>1</v>
      </c>
      <c r="D29" s="10">
        <v>1</v>
      </c>
      <c r="E29" s="10">
        <v>1.6</v>
      </c>
      <c r="F29" s="10">
        <v>0.45</v>
      </c>
      <c r="G29" s="10"/>
      <c r="H29" s="11">
        <f t="shared" si="3"/>
        <v>0.72</v>
      </c>
      <c r="I29" s="76"/>
      <c r="J29" s="77"/>
      <c r="K29" s="76"/>
      <c r="L29" s="77"/>
    </row>
    <row r="30" spans="1:12" hidden="1">
      <c r="A30" s="11"/>
      <c r="B30" s="7"/>
      <c r="C30" s="10">
        <v>1</v>
      </c>
      <c r="D30" s="10">
        <v>1</v>
      </c>
      <c r="E30" s="10">
        <v>1.2</v>
      </c>
      <c r="F30" s="10">
        <v>0.45</v>
      </c>
      <c r="G30" s="10"/>
      <c r="H30" s="11">
        <f t="shared" si="3"/>
        <v>0.54</v>
      </c>
      <c r="I30" s="76"/>
      <c r="J30" s="77"/>
      <c r="K30" s="76"/>
      <c r="L30" s="77"/>
    </row>
    <row r="31" spans="1:12" hidden="1">
      <c r="A31" s="11"/>
      <c r="B31" s="7"/>
      <c r="C31" s="10">
        <v>1</v>
      </c>
      <c r="D31" s="10">
        <v>1</v>
      </c>
      <c r="E31" s="10">
        <v>1</v>
      </c>
      <c r="F31" s="10">
        <v>0.45</v>
      </c>
      <c r="G31" s="10"/>
      <c r="H31" s="11">
        <f t="shared" si="3"/>
        <v>0.45</v>
      </c>
      <c r="I31" s="76"/>
      <c r="J31" s="77"/>
      <c r="K31" s="76"/>
      <c r="L31" s="77"/>
    </row>
    <row r="32" spans="1:12" hidden="1">
      <c r="A32" s="11"/>
      <c r="B32" s="7" t="s">
        <v>12</v>
      </c>
      <c r="C32" s="10">
        <v>1</v>
      </c>
      <c r="D32" s="10">
        <v>1</v>
      </c>
      <c r="E32" s="10">
        <v>2.25</v>
      </c>
      <c r="F32" s="10">
        <v>0.75</v>
      </c>
      <c r="G32" s="10"/>
      <c r="H32" s="11">
        <f t="shared" si="3"/>
        <v>1.69</v>
      </c>
      <c r="I32" s="76"/>
      <c r="J32" s="77"/>
      <c r="K32" s="76"/>
      <c r="L32" s="77"/>
    </row>
    <row r="33" spans="1:12" hidden="1">
      <c r="A33" s="11"/>
      <c r="B33" s="7" t="s">
        <v>21</v>
      </c>
      <c r="C33" s="10">
        <v>1</v>
      </c>
      <c r="D33" s="10">
        <v>1</v>
      </c>
      <c r="E33" s="10">
        <v>4.8499999999999996</v>
      </c>
      <c r="F33" s="10">
        <v>2.8250000000000002</v>
      </c>
      <c r="G33" s="10"/>
      <c r="H33" s="11">
        <f t="shared" si="3"/>
        <v>13.7</v>
      </c>
      <c r="I33" s="76"/>
      <c r="J33" s="77"/>
      <c r="K33" s="76"/>
      <c r="L33" s="77"/>
    </row>
    <row r="34" spans="1:12">
      <c r="A34" s="11"/>
      <c r="B34" s="91"/>
      <c r="C34" s="92"/>
      <c r="D34" s="92"/>
      <c r="E34" s="92"/>
      <c r="F34" s="92"/>
      <c r="G34" s="93"/>
      <c r="H34" s="11">
        <f>SUM(H26:H33)</f>
        <v>28.869999999999997</v>
      </c>
      <c r="I34" s="76">
        <f>+H34</f>
        <v>28.869999999999997</v>
      </c>
      <c r="J34" s="77">
        <v>324</v>
      </c>
      <c r="K34" s="76" t="s">
        <v>20</v>
      </c>
      <c r="L34" s="77">
        <f>+ROUND(J34*I34,2)</f>
        <v>9353.8799999999992</v>
      </c>
    </row>
    <row r="35" spans="1:12" ht="61.5" customHeight="1">
      <c r="A35" s="11">
        <v>5</v>
      </c>
      <c r="B35" s="89" t="s">
        <v>24</v>
      </c>
      <c r="C35" s="90"/>
      <c r="D35" s="90"/>
      <c r="E35" s="90"/>
      <c r="F35" s="90"/>
      <c r="G35" s="90"/>
      <c r="H35" s="90"/>
      <c r="I35" s="76"/>
      <c r="J35" s="77"/>
      <c r="K35" s="76"/>
      <c r="L35" s="77"/>
    </row>
    <row r="36" spans="1:12" hidden="1">
      <c r="A36" s="11"/>
      <c r="B36" s="7" t="s">
        <v>10</v>
      </c>
      <c r="C36" s="10">
        <v>4</v>
      </c>
      <c r="D36" s="10">
        <v>1</v>
      </c>
      <c r="E36" s="10">
        <v>1.2</v>
      </c>
      <c r="F36" s="10">
        <v>1.2</v>
      </c>
      <c r="G36" s="10">
        <v>0.1</v>
      </c>
      <c r="H36" s="11">
        <f>+ROUND(G36*F36*E36*D36*C36,2)</f>
        <v>0.57999999999999996</v>
      </c>
      <c r="I36" s="76"/>
      <c r="J36" s="77"/>
      <c r="K36" s="76"/>
      <c r="L36" s="77"/>
    </row>
    <row r="37" spans="1:12" hidden="1">
      <c r="A37" s="11"/>
      <c r="B37" s="7" t="s">
        <v>11</v>
      </c>
      <c r="C37" s="10">
        <v>2</v>
      </c>
      <c r="D37" s="10">
        <v>1</v>
      </c>
      <c r="E37" s="10">
        <f>4.85-(2*0.25)</f>
        <v>4.3499999999999996</v>
      </c>
      <c r="F37" s="10">
        <v>0.45</v>
      </c>
      <c r="G37" s="10">
        <v>0.1</v>
      </c>
      <c r="H37" s="11">
        <f t="shared" ref="H37:H50" si="4">+ROUND(G37*F37*E37*D37*C37,2)</f>
        <v>0.39</v>
      </c>
      <c r="I37" s="76"/>
      <c r="J37" s="77"/>
      <c r="K37" s="76"/>
      <c r="L37" s="77"/>
    </row>
    <row r="38" spans="1:12" hidden="1">
      <c r="A38" s="11"/>
      <c r="B38" s="7"/>
      <c r="C38" s="10">
        <v>2</v>
      </c>
      <c r="D38" s="10">
        <v>1</v>
      </c>
      <c r="E38" s="10">
        <f>2.825-(2*0.25)</f>
        <v>2.3250000000000002</v>
      </c>
      <c r="F38" s="10">
        <v>0.45</v>
      </c>
      <c r="G38" s="10">
        <v>0.1</v>
      </c>
      <c r="H38" s="11">
        <f t="shared" si="4"/>
        <v>0.21</v>
      </c>
      <c r="I38" s="76"/>
      <c r="J38" s="77"/>
      <c r="K38" s="76"/>
      <c r="L38" s="77"/>
    </row>
    <row r="39" spans="1:12" hidden="1">
      <c r="A39" s="11"/>
      <c r="B39" s="7" t="s">
        <v>29</v>
      </c>
      <c r="C39" s="10">
        <v>1</v>
      </c>
      <c r="D39" s="10">
        <v>1</v>
      </c>
      <c r="E39" s="10">
        <v>1.6</v>
      </c>
      <c r="F39" s="10">
        <v>0.45</v>
      </c>
      <c r="G39" s="10">
        <v>0.1</v>
      </c>
      <c r="H39" s="11">
        <f t="shared" si="4"/>
        <v>7.0000000000000007E-2</v>
      </c>
      <c r="I39" s="76"/>
      <c r="J39" s="77"/>
      <c r="K39" s="76"/>
      <c r="L39" s="77"/>
    </row>
    <row r="40" spans="1:12" hidden="1">
      <c r="A40" s="11"/>
      <c r="B40" s="7"/>
      <c r="C40" s="10">
        <v>1</v>
      </c>
      <c r="D40" s="10">
        <v>1</v>
      </c>
      <c r="E40" s="10">
        <v>1.2</v>
      </c>
      <c r="F40" s="10">
        <v>0.45</v>
      </c>
      <c r="G40" s="10">
        <v>0.1</v>
      </c>
      <c r="H40" s="11">
        <f t="shared" si="4"/>
        <v>0.05</v>
      </c>
      <c r="I40" s="76"/>
      <c r="J40" s="77"/>
      <c r="K40" s="76"/>
      <c r="L40" s="77"/>
    </row>
    <row r="41" spans="1:12" hidden="1">
      <c r="A41" s="11"/>
      <c r="B41" s="7"/>
      <c r="C41" s="10">
        <v>1</v>
      </c>
      <c r="D41" s="10">
        <v>1</v>
      </c>
      <c r="E41" s="10">
        <v>1</v>
      </c>
      <c r="F41" s="10">
        <v>0.45</v>
      </c>
      <c r="G41" s="10">
        <v>0.1</v>
      </c>
      <c r="H41" s="11">
        <f t="shared" si="4"/>
        <v>0.05</v>
      </c>
      <c r="I41" s="76"/>
      <c r="J41" s="77"/>
      <c r="K41" s="76"/>
      <c r="L41" s="77"/>
    </row>
    <row r="42" spans="1:12" hidden="1">
      <c r="A42" s="11"/>
      <c r="B42" s="7" t="s">
        <v>22</v>
      </c>
      <c r="C42" s="10">
        <v>2</v>
      </c>
      <c r="D42" s="10">
        <v>1</v>
      </c>
      <c r="E42" s="10">
        <f>4.85-(2*0.25)</f>
        <v>4.3499999999999996</v>
      </c>
      <c r="F42" s="10">
        <v>0.25</v>
      </c>
      <c r="G42" s="10">
        <v>0.6</v>
      </c>
      <c r="H42" s="11">
        <f t="shared" si="4"/>
        <v>1.31</v>
      </c>
      <c r="I42" s="76"/>
      <c r="J42" s="77"/>
      <c r="K42" s="76"/>
      <c r="L42" s="77"/>
    </row>
    <row r="43" spans="1:12" hidden="1">
      <c r="A43" s="11"/>
      <c r="B43" s="18"/>
      <c r="C43" s="10">
        <v>3</v>
      </c>
      <c r="D43" s="10">
        <v>1</v>
      </c>
      <c r="E43" s="10">
        <f>2.825-(2*0.25)</f>
        <v>2.3250000000000002</v>
      </c>
      <c r="F43" s="10">
        <v>0.25</v>
      </c>
      <c r="G43" s="10">
        <v>0.6</v>
      </c>
      <c r="H43" s="11">
        <f t="shared" si="4"/>
        <v>1.05</v>
      </c>
      <c r="I43" s="76"/>
      <c r="J43" s="77"/>
      <c r="K43" s="76"/>
      <c r="L43" s="77"/>
    </row>
    <row r="44" spans="1:12" hidden="1">
      <c r="A44" s="11"/>
      <c r="B44" s="7"/>
      <c r="C44" s="10">
        <v>1</v>
      </c>
      <c r="D44" s="10">
        <v>1</v>
      </c>
      <c r="E44" s="10">
        <v>1.6</v>
      </c>
      <c r="F44" s="10">
        <v>0.25</v>
      </c>
      <c r="G44" s="10">
        <v>0.6</v>
      </c>
      <c r="H44" s="11">
        <f t="shared" si="4"/>
        <v>0.24</v>
      </c>
      <c r="I44" s="76"/>
      <c r="J44" s="77"/>
      <c r="K44" s="76"/>
      <c r="L44" s="77"/>
    </row>
    <row r="45" spans="1:12" hidden="1">
      <c r="A45" s="11"/>
      <c r="B45" s="7"/>
      <c r="C45" s="10">
        <v>1</v>
      </c>
      <c r="D45" s="10">
        <v>1</v>
      </c>
      <c r="E45" s="10">
        <v>1.2</v>
      </c>
      <c r="F45" s="10">
        <v>0.25</v>
      </c>
      <c r="G45" s="10">
        <v>0.6</v>
      </c>
      <c r="H45" s="11">
        <f t="shared" si="4"/>
        <v>0.18</v>
      </c>
      <c r="I45" s="76"/>
      <c r="J45" s="77"/>
      <c r="K45" s="76"/>
      <c r="L45" s="77"/>
    </row>
    <row r="46" spans="1:12" hidden="1">
      <c r="A46" s="11"/>
      <c r="B46" s="7"/>
      <c r="C46" s="10">
        <v>1</v>
      </c>
      <c r="D46" s="10">
        <v>1</v>
      </c>
      <c r="E46" s="10">
        <v>1</v>
      </c>
      <c r="F46" s="10">
        <v>0.25</v>
      </c>
      <c r="G46" s="10">
        <v>0.6</v>
      </c>
      <c r="H46" s="11">
        <f t="shared" si="4"/>
        <v>0.15</v>
      </c>
      <c r="I46" s="76"/>
      <c r="J46" s="77"/>
      <c r="K46" s="76"/>
      <c r="L46" s="77"/>
    </row>
    <row r="47" spans="1:12" hidden="1">
      <c r="A47" s="11"/>
      <c r="B47" s="7" t="s">
        <v>12</v>
      </c>
      <c r="C47" s="10">
        <v>1</v>
      </c>
      <c r="D47" s="10">
        <v>1</v>
      </c>
      <c r="E47" s="10">
        <v>2.25</v>
      </c>
      <c r="F47" s="10">
        <v>0.75</v>
      </c>
      <c r="G47" s="10">
        <v>0.15</v>
      </c>
      <c r="H47" s="11">
        <f t="shared" si="4"/>
        <v>0.25</v>
      </c>
      <c r="I47" s="76"/>
      <c r="J47" s="77"/>
      <c r="K47" s="76"/>
      <c r="L47" s="77"/>
    </row>
    <row r="48" spans="1:12" hidden="1">
      <c r="A48" s="11"/>
      <c r="B48" s="7"/>
      <c r="C48" s="10">
        <v>1</v>
      </c>
      <c r="D48" s="10">
        <v>1</v>
      </c>
      <c r="E48" s="10">
        <v>2.25</v>
      </c>
      <c r="F48" s="10">
        <v>0.5</v>
      </c>
      <c r="G48" s="10">
        <v>0.15</v>
      </c>
      <c r="H48" s="11">
        <f t="shared" si="4"/>
        <v>0.17</v>
      </c>
      <c r="I48" s="76"/>
      <c r="J48" s="77"/>
      <c r="K48" s="76"/>
      <c r="L48" s="77"/>
    </row>
    <row r="49" spans="1:12" hidden="1">
      <c r="A49" s="11"/>
      <c r="B49" s="7"/>
      <c r="C49" s="10">
        <v>1</v>
      </c>
      <c r="D49" s="10">
        <v>1</v>
      </c>
      <c r="E49" s="10">
        <v>2.25</v>
      </c>
      <c r="F49" s="10">
        <v>0.25</v>
      </c>
      <c r="G49" s="10">
        <v>0.15</v>
      </c>
      <c r="H49" s="11">
        <f t="shared" si="4"/>
        <v>0.08</v>
      </c>
      <c r="I49" s="76"/>
      <c r="J49" s="77"/>
      <c r="K49" s="76"/>
      <c r="L49" s="77"/>
    </row>
    <row r="50" spans="1:12" hidden="1">
      <c r="A50" s="11"/>
      <c r="B50" s="7" t="s">
        <v>21</v>
      </c>
      <c r="C50" s="10">
        <v>1</v>
      </c>
      <c r="D50" s="10">
        <v>1</v>
      </c>
      <c r="E50" s="10">
        <v>4.8499999999999996</v>
      </c>
      <c r="F50" s="10">
        <v>2.8250000000000002</v>
      </c>
      <c r="G50" s="10">
        <v>0.1</v>
      </c>
      <c r="H50" s="11">
        <f t="shared" si="4"/>
        <v>1.37</v>
      </c>
      <c r="I50" s="76"/>
      <c r="J50" s="77"/>
      <c r="K50" s="76"/>
      <c r="L50" s="77"/>
    </row>
    <row r="51" spans="1:12">
      <c r="A51" s="11"/>
      <c r="B51" s="91"/>
      <c r="C51" s="92"/>
      <c r="D51" s="92"/>
      <c r="E51" s="92"/>
      <c r="F51" s="92"/>
      <c r="G51" s="93"/>
      <c r="H51" s="11">
        <f>SUM(H36:H50)</f>
        <v>6.15</v>
      </c>
      <c r="I51" s="76">
        <f>+H51</f>
        <v>6.15</v>
      </c>
      <c r="J51" s="78">
        <v>3260.93</v>
      </c>
      <c r="K51" s="76" t="s">
        <v>23</v>
      </c>
      <c r="L51" s="77">
        <f>+ROUND(J51*I51,2)</f>
        <v>20054.72</v>
      </c>
    </row>
    <row r="52" spans="1:12" ht="64.5" customHeight="1">
      <c r="A52" s="11">
        <v>6</v>
      </c>
      <c r="B52" s="89" t="s">
        <v>25</v>
      </c>
      <c r="C52" s="90"/>
      <c r="D52" s="90"/>
      <c r="E52" s="90"/>
      <c r="F52" s="90"/>
      <c r="G52" s="90"/>
      <c r="H52" s="90"/>
      <c r="I52" s="76"/>
      <c r="J52" s="77"/>
      <c r="K52" s="76"/>
      <c r="L52" s="77"/>
    </row>
    <row r="53" spans="1:12" hidden="1">
      <c r="A53" s="11"/>
      <c r="B53" s="7" t="s">
        <v>26</v>
      </c>
      <c r="C53" s="10">
        <v>4</v>
      </c>
      <c r="D53" s="10">
        <v>1</v>
      </c>
      <c r="E53" s="10">
        <v>1.2</v>
      </c>
      <c r="F53" s="10">
        <v>1.2</v>
      </c>
      <c r="G53" s="10">
        <v>0.2</v>
      </c>
      <c r="H53" s="11">
        <f>+ROUND(G53*F53*E53*D53*C53,2)</f>
        <v>1.1499999999999999</v>
      </c>
      <c r="I53" s="76"/>
      <c r="J53" s="77"/>
      <c r="K53" s="76"/>
      <c r="L53" s="77"/>
    </row>
    <row r="54" spans="1:12" hidden="1">
      <c r="A54" s="11"/>
      <c r="B54" s="33" t="s">
        <v>27</v>
      </c>
      <c r="C54" s="10">
        <v>4</v>
      </c>
      <c r="D54" s="10">
        <v>1</v>
      </c>
      <c r="E54" s="10">
        <v>0.8</v>
      </c>
      <c r="F54" s="10">
        <v>0.8</v>
      </c>
      <c r="G54" s="10">
        <v>0.2</v>
      </c>
      <c r="H54" s="11">
        <f t="shared" ref="H54:H70" si="5">+ROUND(G54*F54*E54*D54*C54,2)</f>
        <v>0.51</v>
      </c>
      <c r="I54" s="76"/>
      <c r="J54" s="77"/>
      <c r="K54" s="76"/>
      <c r="L54" s="77"/>
    </row>
    <row r="55" spans="1:12" hidden="1">
      <c r="A55" s="11"/>
      <c r="B55" s="7"/>
      <c r="C55" s="10">
        <v>4</v>
      </c>
      <c r="D55" s="10">
        <v>1</v>
      </c>
      <c r="E55" s="10">
        <v>0.4</v>
      </c>
      <c r="F55" s="10">
        <v>0.4</v>
      </c>
      <c r="G55" s="10">
        <v>0.3</v>
      </c>
      <c r="H55" s="11">
        <f t="shared" si="5"/>
        <v>0.19</v>
      </c>
      <c r="I55" s="76"/>
      <c r="J55" s="77"/>
      <c r="K55" s="76"/>
      <c r="L55" s="77"/>
    </row>
    <row r="56" spans="1:12" hidden="1">
      <c r="A56" s="11"/>
      <c r="B56" s="7" t="s">
        <v>11</v>
      </c>
      <c r="C56" s="10">
        <v>3</v>
      </c>
      <c r="D56" s="10">
        <v>1</v>
      </c>
      <c r="E56" s="10">
        <f>2.825-(0.25*2)</f>
        <v>2.3250000000000002</v>
      </c>
      <c r="F56" s="10">
        <v>0.25</v>
      </c>
      <c r="G56" s="10">
        <v>0.25</v>
      </c>
      <c r="H56" s="11">
        <f t="shared" si="5"/>
        <v>0.44</v>
      </c>
      <c r="I56" s="76"/>
      <c r="J56" s="77"/>
      <c r="K56" s="76"/>
      <c r="L56" s="77"/>
    </row>
    <row r="57" spans="1:12" hidden="1">
      <c r="A57" s="11"/>
      <c r="B57" s="7" t="s">
        <v>28</v>
      </c>
      <c r="C57" s="10">
        <v>1</v>
      </c>
      <c r="D57" s="10">
        <v>1</v>
      </c>
      <c r="E57" s="10">
        <v>1.2</v>
      </c>
      <c r="F57" s="10">
        <v>0.25</v>
      </c>
      <c r="G57" s="10">
        <v>0.25</v>
      </c>
      <c r="H57" s="11">
        <f t="shared" si="5"/>
        <v>0.08</v>
      </c>
      <c r="I57" s="76"/>
      <c r="J57" s="77"/>
      <c r="K57" s="76"/>
      <c r="L57" s="77"/>
    </row>
    <row r="58" spans="1:12" hidden="1">
      <c r="A58" s="11"/>
      <c r="B58" s="7" t="s">
        <v>11</v>
      </c>
      <c r="C58" s="10">
        <v>2</v>
      </c>
      <c r="D58" s="10">
        <v>1</v>
      </c>
      <c r="E58" s="10">
        <v>4.3499999999999996</v>
      </c>
      <c r="F58" s="10">
        <v>0.25</v>
      </c>
      <c r="G58" s="10">
        <v>0.25</v>
      </c>
      <c r="H58" s="11">
        <f t="shared" si="5"/>
        <v>0.54</v>
      </c>
      <c r="I58" s="76"/>
      <c r="J58" s="77"/>
      <c r="K58" s="76"/>
      <c r="L58" s="77"/>
    </row>
    <row r="59" spans="1:12" hidden="1">
      <c r="A59" s="11"/>
      <c r="B59" s="7" t="s">
        <v>28</v>
      </c>
      <c r="C59" s="10">
        <v>1</v>
      </c>
      <c r="D59" s="10">
        <v>1</v>
      </c>
      <c r="E59" s="10">
        <v>1.6</v>
      </c>
      <c r="F59" s="10">
        <v>0.25</v>
      </c>
      <c r="G59" s="10">
        <v>0.25</v>
      </c>
      <c r="H59" s="11">
        <f t="shared" si="5"/>
        <v>0.1</v>
      </c>
      <c r="I59" s="76"/>
      <c r="J59" s="77"/>
      <c r="K59" s="76"/>
      <c r="L59" s="77"/>
    </row>
    <row r="60" spans="1:12" hidden="1">
      <c r="A60" s="11"/>
      <c r="B60" s="7" t="s">
        <v>28</v>
      </c>
      <c r="C60" s="10">
        <v>1</v>
      </c>
      <c r="D60" s="10">
        <v>1</v>
      </c>
      <c r="E60" s="10">
        <v>1</v>
      </c>
      <c r="F60" s="10">
        <v>0.25</v>
      </c>
      <c r="G60" s="10">
        <v>0.25</v>
      </c>
      <c r="H60" s="11">
        <f t="shared" si="5"/>
        <v>0.06</v>
      </c>
      <c r="I60" s="76"/>
      <c r="J60" s="77"/>
      <c r="K60" s="76"/>
      <c r="L60" s="77"/>
    </row>
    <row r="61" spans="1:12" hidden="1">
      <c r="A61" s="11"/>
      <c r="B61" s="7" t="s">
        <v>30</v>
      </c>
      <c r="C61" s="10">
        <v>4</v>
      </c>
      <c r="D61" s="10">
        <v>1</v>
      </c>
      <c r="E61" s="10">
        <v>0.25</v>
      </c>
      <c r="F61" s="10">
        <v>0.25</v>
      </c>
      <c r="G61" s="10">
        <v>3.35</v>
      </c>
      <c r="H61" s="11">
        <f t="shared" si="5"/>
        <v>0.84</v>
      </c>
      <c r="I61" s="76"/>
      <c r="J61" s="77"/>
      <c r="K61" s="76"/>
      <c r="L61" s="77"/>
    </row>
    <row r="62" spans="1:12" hidden="1">
      <c r="A62" s="11"/>
      <c r="B62" s="7" t="s">
        <v>31</v>
      </c>
      <c r="C62" s="10">
        <v>3</v>
      </c>
      <c r="D62" s="10">
        <v>1</v>
      </c>
      <c r="E62" s="10">
        <f>2.825-0.5</f>
        <v>2.3250000000000002</v>
      </c>
      <c r="F62" s="10">
        <v>0.25</v>
      </c>
      <c r="G62" s="10">
        <v>0.2</v>
      </c>
      <c r="H62" s="11">
        <f t="shared" si="5"/>
        <v>0.35</v>
      </c>
      <c r="I62" s="76"/>
      <c r="J62" s="77"/>
      <c r="K62" s="76"/>
      <c r="L62" s="77"/>
    </row>
    <row r="63" spans="1:12" hidden="1">
      <c r="A63" s="11"/>
      <c r="B63" s="18"/>
      <c r="C63" s="10">
        <v>2</v>
      </c>
      <c r="D63" s="10">
        <v>1</v>
      </c>
      <c r="E63" s="10">
        <f>4.85-0.5</f>
        <v>4.3499999999999996</v>
      </c>
      <c r="F63" s="10">
        <v>0.25</v>
      </c>
      <c r="G63" s="10">
        <v>0.2</v>
      </c>
      <c r="H63" s="11">
        <f t="shared" si="5"/>
        <v>0.44</v>
      </c>
      <c r="I63" s="76"/>
      <c r="J63" s="77"/>
      <c r="K63" s="76"/>
      <c r="L63" s="77"/>
    </row>
    <row r="64" spans="1:12" hidden="1">
      <c r="A64" s="11"/>
      <c r="B64" s="7" t="s">
        <v>32</v>
      </c>
      <c r="C64" s="10">
        <v>1</v>
      </c>
      <c r="D64" s="10">
        <v>1</v>
      </c>
      <c r="E64" s="10">
        <v>1.6</v>
      </c>
      <c r="F64" s="10">
        <v>0.125</v>
      </c>
      <c r="G64" s="10">
        <v>0.2</v>
      </c>
      <c r="H64" s="11">
        <f t="shared" si="5"/>
        <v>0.04</v>
      </c>
      <c r="I64" s="76"/>
      <c r="J64" s="77"/>
      <c r="K64" s="76"/>
      <c r="L64" s="77"/>
    </row>
    <row r="65" spans="1:14" hidden="1">
      <c r="A65" s="11"/>
      <c r="B65" s="7"/>
      <c r="C65" s="10">
        <v>1</v>
      </c>
      <c r="D65" s="10">
        <v>1</v>
      </c>
      <c r="E65" s="10">
        <v>1.2</v>
      </c>
      <c r="F65" s="10">
        <v>0.125</v>
      </c>
      <c r="G65" s="10">
        <v>0.2</v>
      </c>
      <c r="H65" s="11">
        <f t="shared" si="5"/>
        <v>0.03</v>
      </c>
      <c r="I65" s="76"/>
      <c r="J65" s="77"/>
      <c r="K65" s="76"/>
      <c r="L65" s="77"/>
    </row>
    <row r="66" spans="1:14" hidden="1">
      <c r="A66" s="11"/>
      <c r="B66" s="7"/>
      <c r="C66" s="10">
        <v>1</v>
      </c>
      <c r="D66" s="10">
        <v>1</v>
      </c>
      <c r="E66" s="10">
        <v>1</v>
      </c>
      <c r="F66" s="10">
        <v>0.125</v>
      </c>
      <c r="G66" s="10">
        <v>0.2</v>
      </c>
      <c r="H66" s="11">
        <f t="shared" si="5"/>
        <v>0.03</v>
      </c>
      <c r="I66" s="76"/>
      <c r="J66" s="77"/>
      <c r="K66" s="76"/>
      <c r="L66" s="77"/>
    </row>
    <row r="67" spans="1:14" hidden="1">
      <c r="A67" s="11"/>
      <c r="B67" s="7" t="s">
        <v>33</v>
      </c>
      <c r="C67" s="10">
        <v>3</v>
      </c>
      <c r="D67" s="10">
        <v>1</v>
      </c>
      <c r="E67" s="10">
        <v>0.5</v>
      </c>
      <c r="F67" s="10">
        <v>0.45</v>
      </c>
      <c r="G67" s="10">
        <v>0.1</v>
      </c>
      <c r="H67" s="11">
        <f t="shared" si="5"/>
        <v>7.0000000000000007E-2</v>
      </c>
      <c r="I67" s="76"/>
      <c r="J67" s="77"/>
      <c r="K67" s="76"/>
      <c r="L67" s="77"/>
    </row>
    <row r="68" spans="1:14" hidden="1">
      <c r="A68" s="11"/>
      <c r="B68" s="7" t="s">
        <v>34</v>
      </c>
      <c r="C68" s="10">
        <v>2</v>
      </c>
      <c r="D68" s="10">
        <v>1</v>
      </c>
      <c r="E68" s="10">
        <v>4.8499999999999996</v>
      </c>
      <c r="F68" s="10">
        <v>0.25</v>
      </c>
      <c r="G68" s="10">
        <v>0.125</v>
      </c>
      <c r="H68" s="11">
        <f t="shared" si="5"/>
        <v>0.3</v>
      </c>
      <c r="I68" s="76"/>
      <c r="J68" s="77"/>
      <c r="K68" s="76"/>
      <c r="L68" s="77"/>
    </row>
    <row r="69" spans="1:14" hidden="1">
      <c r="A69" s="11"/>
      <c r="B69" s="7"/>
      <c r="C69" s="10">
        <v>3</v>
      </c>
      <c r="D69" s="10">
        <v>1</v>
      </c>
      <c r="E69" s="10">
        <v>2.8250000000000002</v>
      </c>
      <c r="F69" s="10">
        <v>0.25</v>
      </c>
      <c r="G69" s="10">
        <v>0.125</v>
      </c>
      <c r="H69" s="11">
        <f t="shared" si="5"/>
        <v>0.26</v>
      </c>
      <c r="I69" s="76"/>
      <c r="J69" s="77"/>
      <c r="K69" s="76"/>
      <c r="L69" s="77"/>
    </row>
    <row r="70" spans="1:14" hidden="1">
      <c r="A70" s="11"/>
      <c r="B70" s="7" t="s">
        <v>35</v>
      </c>
      <c r="C70" s="10">
        <v>1</v>
      </c>
      <c r="D70" s="10">
        <v>1</v>
      </c>
      <c r="E70" s="10">
        <v>4.8499999999999996</v>
      </c>
      <c r="F70" s="10">
        <v>2.8250000000000002</v>
      </c>
      <c r="G70" s="10">
        <v>0.125</v>
      </c>
      <c r="H70" s="11">
        <f t="shared" si="5"/>
        <v>1.71</v>
      </c>
      <c r="I70" s="76"/>
      <c r="J70" s="77"/>
      <c r="K70" s="76"/>
      <c r="L70" s="77"/>
    </row>
    <row r="71" spans="1:14">
      <c r="A71" s="11"/>
      <c r="B71" s="91"/>
      <c r="C71" s="92"/>
      <c r="D71" s="92"/>
      <c r="E71" s="92"/>
      <c r="F71" s="92"/>
      <c r="G71" s="93"/>
      <c r="H71" s="11">
        <f>SUM(H53:H70)</f>
        <v>7.1400000000000006</v>
      </c>
      <c r="I71" s="76">
        <f>+H71</f>
        <v>7.1400000000000006</v>
      </c>
      <c r="J71" s="79">
        <v>6008.67</v>
      </c>
      <c r="K71" s="76" t="s">
        <v>23</v>
      </c>
      <c r="L71" s="77">
        <f>+ROUND(J71*I71,2)</f>
        <v>42901.9</v>
      </c>
    </row>
    <row r="72" spans="1:14" ht="122.25" customHeight="1">
      <c r="A72" s="11">
        <v>7</v>
      </c>
      <c r="B72" s="89" t="s">
        <v>36</v>
      </c>
      <c r="C72" s="90"/>
      <c r="D72" s="90"/>
      <c r="E72" s="90"/>
      <c r="F72" s="90"/>
      <c r="G72" s="90"/>
      <c r="H72" s="90"/>
      <c r="I72" s="76"/>
      <c r="J72" s="77"/>
      <c r="K72" s="76"/>
      <c r="L72" s="77"/>
      <c r="M72">
        <f>47+85</f>
        <v>132</v>
      </c>
      <c r="N72">
        <v>196</v>
      </c>
    </row>
    <row r="73" spans="1:14" hidden="1">
      <c r="A73" s="11"/>
      <c r="B73" s="7" t="s">
        <v>11</v>
      </c>
      <c r="C73" s="10">
        <v>2</v>
      </c>
      <c r="D73" s="10">
        <v>1</v>
      </c>
      <c r="E73" s="10">
        <f>4.85-0.5</f>
        <v>4.3499999999999996</v>
      </c>
      <c r="F73" s="10">
        <v>0.25</v>
      </c>
      <c r="G73" s="10"/>
      <c r="H73" s="11">
        <f>+ROUND(F73*E73*D73*C73,2)</f>
        <v>2.1800000000000002</v>
      </c>
      <c r="I73" s="76"/>
      <c r="J73" s="77"/>
      <c r="K73" s="76"/>
      <c r="L73" s="77"/>
    </row>
    <row r="74" spans="1:14" hidden="1">
      <c r="A74" s="11"/>
      <c r="B74" s="7"/>
      <c r="C74" s="10">
        <v>3</v>
      </c>
      <c r="D74" s="10">
        <v>1</v>
      </c>
      <c r="E74" s="10">
        <f>2.825-0.5</f>
        <v>2.3250000000000002</v>
      </c>
      <c r="F74" s="10">
        <v>0.25</v>
      </c>
      <c r="G74" s="10"/>
      <c r="H74" s="11">
        <f t="shared" ref="H74:H77" si="6">+ROUND(F74*E74*D74*C74,2)</f>
        <v>1.74</v>
      </c>
      <c r="I74" s="76"/>
      <c r="J74" s="77"/>
      <c r="K74" s="76"/>
      <c r="L74" s="77"/>
    </row>
    <row r="75" spans="1:14" hidden="1">
      <c r="A75" s="11"/>
      <c r="B75" s="7" t="s">
        <v>28</v>
      </c>
      <c r="C75" s="10">
        <v>1</v>
      </c>
      <c r="D75" s="10">
        <v>1</v>
      </c>
      <c r="E75" s="10">
        <v>1.6</v>
      </c>
      <c r="F75" s="10">
        <v>0.125</v>
      </c>
      <c r="G75" s="10"/>
      <c r="H75" s="11">
        <f t="shared" si="6"/>
        <v>0.2</v>
      </c>
      <c r="I75" s="76"/>
      <c r="J75" s="77"/>
      <c r="K75" s="76"/>
      <c r="L75" s="77"/>
    </row>
    <row r="76" spans="1:14" hidden="1">
      <c r="A76" s="11"/>
      <c r="B76" s="7"/>
      <c r="C76" s="10">
        <v>1</v>
      </c>
      <c r="D76" s="10">
        <v>1</v>
      </c>
      <c r="E76" s="10">
        <v>1.2</v>
      </c>
      <c r="F76" s="10">
        <v>0.125</v>
      </c>
      <c r="G76" s="10"/>
      <c r="H76" s="11">
        <f t="shared" si="6"/>
        <v>0.15</v>
      </c>
      <c r="I76" s="76"/>
      <c r="J76" s="77"/>
      <c r="K76" s="76"/>
      <c r="L76" s="77"/>
    </row>
    <row r="77" spans="1:14" hidden="1">
      <c r="A77" s="11"/>
      <c r="B77" s="7"/>
      <c r="C77" s="10">
        <v>1</v>
      </c>
      <c r="D77" s="10">
        <v>1</v>
      </c>
      <c r="E77" s="10">
        <v>1</v>
      </c>
      <c r="F77" s="10">
        <v>0.125</v>
      </c>
      <c r="G77" s="10"/>
      <c r="H77" s="11">
        <f t="shared" si="6"/>
        <v>0.13</v>
      </c>
      <c r="I77" s="76"/>
      <c r="J77" s="77"/>
      <c r="K77" s="76"/>
      <c r="L77" s="77"/>
    </row>
    <row r="78" spans="1:14">
      <c r="A78" s="11"/>
      <c r="B78" s="91"/>
      <c r="C78" s="92"/>
      <c r="D78" s="92"/>
      <c r="E78" s="92"/>
      <c r="F78" s="92"/>
      <c r="G78" s="93"/>
      <c r="H78" s="10">
        <f>SUM(H73:H77)</f>
        <v>4.4000000000000004</v>
      </c>
      <c r="I78" s="80">
        <f>+H78</f>
        <v>4.4000000000000004</v>
      </c>
      <c r="J78" s="77">
        <v>196</v>
      </c>
      <c r="K78" s="76" t="s">
        <v>20</v>
      </c>
      <c r="L78" s="77">
        <f>+ROUND(J78*I78,2)</f>
        <v>862.4</v>
      </c>
    </row>
    <row r="79" spans="1:14" ht="37.5" customHeight="1">
      <c r="A79" s="11">
        <v>8</v>
      </c>
      <c r="B79" s="89" t="s">
        <v>192</v>
      </c>
      <c r="C79" s="90"/>
      <c r="D79" s="90"/>
      <c r="E79" s="90"/>
      <c r="F79" s="90"/>
      <c r="G79" s="90"/>
      <c r="H79" s="90"/>
      <c r="I79" s="76"/>
      <c r="J79" s="77"/>
      <c r="K79" s="76"/>
      <c r="L79" s="77"/>
    </row>
    <row r="80" spans="1:14" ht="24" hidden="1">
      <c r="A80" s="11"/>
      <c r="B80" s="26" t="s">
        <v>38</v>
      </c>
      <c r="C80" s="10">
        <v>1</v>
      </c>
      <c r="D80" s="10">
        <v>1</v>
      </c>
      <c r="E80" s="10">
        <v>1.6</v>
      </c>
      <c r="F80" s="10"/>
      <c r="G80" s="10">
        <f>3-(0.2+0.125)</f>
        <v>2.6749999999999998</v>
      </c>
      <c r="H80" s="60">
        <f>+ROUND(G80*E80*D80*C80,2)</f>
        <v>4.28</v>
      </c>
      <c r="I80" s="76"/>
      <c r="J80" s="77"/>
      <c r="K80" s="76"/>
      <c r="L80" s="77"/>
    </row>
    <row r="81" spans="1:15" hidden="1">
      <c r="A81" s="11"/>
      <c r="B81" s="7"/>
      <c r="C81" s="10">
        <v>1</v>
      </c>
      <c r="D81" s="10">
        <v>1</v>
      </c>
      <c r="E81" s="10">
        <v>1.2</v>
      </c>
      <c r="F81" s="10"/>
      <c r="G81" s="10">
        <f>+G80</f>
        <v>2.6749999999999998</v>
      </c>
      <c r="H81" s="11">
        <f>+ROUND(G81*E81*D81*C81,2)</f>
        <v>3.21</v>
      </c>
      <c r="I81" s="76"/>
      <c r="J81" s="77"/>
      <c r="K81" s="76"/>
      <c r="L81" s="77"/>
    </row>
    <row r="82" spans="1:15" hidden="1">
      <c r="A82" s="11"/>
      <c r="B82" s="7"/>
      <c r="C82" s="10">
        <v>1</v>
      </c>
      <c r="D82" s="10">
        <v>1</v>
      </c>
      <c r="E82" s="10">
        <v>1</v>
      </c>
      <c r="F82" s="10"/>
      <c r="G82" s="10">
        <f>+G81</f>
        <v>2.6749999999999998</v>
      </c>
      <c r="H82" s="11">
        <f t="shared" ref="H82:H83" si="7">+ROUND(G82*E82*D82*C82,2)</f>
        <v>2.68</v>
      </c>
      <c r="I82" s="76"/>
      <c r="J82" s="77"/>
      <c r="K82" s="76"/>
      <c r="L82" s="77"/>
    </row>
    <row r="83" spans="1:15" hidden="1">
      <c r="A83" s="11"/>
      <c r="B83" s="7" t="s">
        <v>39</v>
      </c>
      <c r="C83" s="10">
        <v>1</v>
      </c>
      <c r="D83" s="10">
        <v>1</v>
      </c>
      <c r="E83" s="10">
        <f>2*(4.85+2.825)</f>
        <v>15.35</v>
      </c>
      <c r="F83" s="10"/>
      <c r="G83" s="10">
        <v>0.3</v>
      </c>
      <c r="H83" s="11">
        <f t="shared" si="7"/>
        <v>4.6100000000000003</v>
      </c>
      <c r="I83" s="76"/>
      <c r="J83" s="77"/>
      <c r="K83" s="76"/>
      <c r="L83" s="77"/>
    </row>
    <row r="84" spans="1:15">
      <c r="A84" s="11"/>
      <c r="B84" s="91"/>
      <c r="C84" s="92"/>
      <c r="D84" s="92"/>
      <c r="E84" s="92"/>
      <c r="F84" s="92"/>
      <c r="G84" s="93"/>
      <c r="H84" s="11">
        <f>SUM(H80:H83)</f>
        <v>14.780000000000001</v>
      </c>
      <c r="I84" s="76">
        <f>+H84</f>
        <v>14.780000000000001</v>
      </c>
      <c r="J84" s="77">
        <v>666.37</v>
      </c>
      <c r="K84" s="76" t="str">
        <f>+K78</f>
        <v>Sq.M.</v>
      </c>
      <c r="L84" s="77">
        <f>+ROUND(J84*I84,2)</f>
        <v>9848.9500000000007</v>
      </c>
      <c r="M84">
        <f>85+47</f>
        <v>132</v>
      </c>
      <c r="O84" s="57"/>
    </row>
    <row r="85" spans="1:15" ht="39.75" customHeight="1">
      <c r="A85" s="11">
        <v>9</v>
      </c>
      <c r="B85" s="89" t="s">
        <v>40</v>
      </c>
      <c r="C85" s="90"/>
      <c r="D85" s="90"/>
      <c r="E85" s="90"/>
      <c r="F85" s="90"/>
      <c r="G85" s="90"/>
      <c r="H85" s="90"/>
      <c r="I85" s="76"/>
      <c r="J85" s="77"/>
      <c r="K85" s="76"/>
      <c r="L85" s="77"/>
    </row>
    <row r="86" spans="1:15">
      <c r="A86" s="11"/>
      <c r="B86" s="7"/>
      <c r="C86" s="19">
        <v>1</v>
      </c>
      <c r="D86" s="19">
        <v>1</v>
      </c>
      <c r="E86" s="19">
        <v>4.8499999999999996</v>
      </c>
      <c r="F86" s="19">
        <v>2.8250000000000002</v>
      </c>
      <c r="G86" s="19"/>
      <c r="H86" s="19">
        <f>+ROUND(F86*E86*D86*C86,2)</f>
        <v>13.7</v>
      </c>
      <c r="I86" s="80">
        <f>+H86</f>
        <v>13.7</v>
      </c>
      <c r="J86" s="77">
        <v>24</v>
      </c>
      <c r="K86" s="76" t="s">
        <v>20</v>
      </c>
      <c r="L86" s="77">
        <f>+ROUND(J86*I86,2)</f>
        <v>328.8</v>
      </c>
      <c r="M86">
        <f>42+85</f>
        <v>127</v>
      </c>
    </row>
    <row r="87" spans="1:15" ht="123.75" customHeight="1">
      <c r="A87" s="11">
        <v>10</v>
      </c>
      <c r="B87" s="89" t="s">
        <v>186</v>
      </c>
      <c r="C87" s="90"/>
      <c r="D87" s="90"/>
      <c r="E87" s="90"/>
      <c r="F87" s="90"/>
      <c r="G87" s="90"/>
      <c r="H87" s="90"/>
      <c r="I87" s="76"/>
      <c r="J87" s="77"/>
      <c r="K87" s="76"/>
      <c r="L87" s="77"/>
    </row>
    <row r="88" spans="1:15" hidden="1">
      <c r="A88" s="11"/>
      <c r="B88" s="7" t="s">
        <v>26</v>
      </c>
      <c r="C88" s="10">
        <v>4</v>
      </c>
      <c r="D88" s="10">
        <v>4</v>
      </c>
      <c r="E88" s="10">
        <v>1.2</v>
      </c>
      <c r="F88" s="10"/>
      <c r="G88" s="10">
        <v>0.2</v>
      </c>
      <c r="H88" s="11">
        <f>+ROUND(G88*E88*D88*C88,2)</f>
        <v>3.84</v>
      </c>
      <c r="I88" s="76"/>
      <c r="J88" s="77"/>
      <c r="K88" s="76"/>
      <c r="L88" s="77"/>
    </row>
    <row r="89" spans="1:15" hidden="1">
      <c r="A89" s="11"/>
      <c r="B89" s="7" t="s">
        <v>10</v>
      </c>
      <c r="C89" s="10">
        <v>4</v>
      </c>
      <c r="D89" s="10">
        <v>4</v>
      </c>
      <c r="E89" s="10">
        <v>0.4</v>
      </c>
      <c r="F89" s="10"/>
      <c r="G89" s="10">
        <v>0.3</v>
      </c>
      <c r="H89" s="11">
        <f t="shared" ref="H89:H95" si="8">+ROUND(G89*E89*D89*C89,2)</f>
        <v>1.92</v>
      </c>
      <c r="I89" s="76"/>
      <c r="J89" s="77"/>
      <c r="K89" s="76"/>
      <c r="L89" s="77"/>
    </row>
    <row r="90" spans="1:15" hidden="1">
      <c r="A90" s="11"/>
      <c r="B90" s="7" t="s">
        <v>10</v>
      </c>
      <c r="C90" s="10">
        <v>4</v>
      </c>
      <c r="D90" s="10">
        <v>4</v>
      </c>
      <c r="E90" s="10">
        <v>0.25</v>
      </c>
      <c r="F90" s="10"/>
      <c r="G90" s="10">
        <v>0.6</v>
      </c>
      <c r="H90" s="10">
        <f t="shared" si="8"/>
        <v>2.4</v>
      </c>
      <c r="I90" s="76"/>
      <c r="J90" s="77"/>
      <c r="K90" s="76"/>
      <c r="L90" s="77"/>
    </row>
    <row r="91" spans="1:15" hidden="1">
      <c r="A91" s="11"/>
      <c r="B91" s="7" t="s">
        <v>11</v>
      </c>
      <c r="C91" s="10">
        <v>2</v>
      </c>
      <c r="D91" s="10">
        <v>2</v>
      </c>
      <c r="E91" s="10">
        <v>4.3499999999999996</v>
      </c>
      <c r="F91" s="10"/>
      <c r="G91" s="10">
        <v>0.25</v>
      </c>
      <c r="H91" s="11">
        <f t="shared" si="8"/>
        <v>4.3499999999999996</v>
      </c>
      <c r="I91" s="76"/>
      <c r="J91" s="77"/>
      <c r="K91" s="76"/>
      <c r="L91" s="77"/>
    </row>
    <row r="92" spans="1:15" hidden="1">
      <c r="A92" s="11"/>
      <c r="B92" s="7"/>
      <c r="C92" s="10">
        <v>3</v>
      </c>
      <c r="D92" s="10">
        <v>2</v>
      </c>
      <c r="E92" s="10">
        <f>2.825-0.5</f>
        <v>2.3250000000000002</v>
      </c>
      <c r="F92" s="10"/>
      <c r="G92" s="10">
        <v>0.25</v>
      </c>
      <c r="H92" s="11">
        <f t="shared" si="8"/>
        <v>3.49</v>
      </c>
      <c r="I92" s="76"/>
      <c r="J92" s="77"/>
      <c r="K92" s="76"/>
      <c r="L92" s="77"/>
    </row>
    <row r="93" spans="1:15" hidden="1">
      <c r="A93" s="11"/>
      <c r="B93" s="7" t="s">
        <v>28</v>
      </c>
      <c r="C93" s="10">
        <v>1</v>
      </c>
      <c r="D93" s="10">
        <v>2</v>
      </c>
      <c r="E93" s="10">
        <v>1.6</v>
      </c>
      <c r="F93" s="10"/>
      <c r="G93" s="10">
        <v>0.25</v>
      </c>
      <c r="H93" s="10">
        <f t="shared" si="8"/>
        <v>0.8</v>
      </c>
      <c r="I93" s="76"/>
      <c r="J93" s="77"/>
      <c r="K93" s="76"/>
      <c r="L93" s="77"/>
    </row>
    <row r="94" spans="1:15" hidden="1">
      <c r="A94" s="11"/>
      <c r="B94" s="7"/>
      <c r="C94" s="10">
        <v>1</v>
      </c>
      <c r="D94" s="10">
        <v>2</v>
      </c>
      <c r="E94" s="10">
        <v>1.2</v>
      </c>
      <c r="F94" s="10"/>
      <c r="G94" s="10">
        <v>0.25</v>
      </c>
      <c r="H94" s="10">
        <f t="shared" si="8"/>
        <v>0.6</v>
      </c>
      <c r="I94" s="76"/>
      <c r="J94" s="77"/>
      <c r="K94" s="76"/>
      <c r="L94" s="77"/>
    </row>
    <row r="95" spans="1:15" hidden="1">
      <c r="A95" s="11"/>
      <c r="B95" s="7"/>
      <c r="C95" s="10">
        <v>1</v>
      </c>
      <c r="D95" s="10">
        <v>2</v>
      </c>
      <c r="E95" s="10">
        <v>1</v>
      </c>
      <c r="F95" s="10"/>
      <c r="G95" s="10">
        <v>0.25</v>
      </c>
      <c r="H95" s="10">
        <f t="shared" si="8"/>
        <v>0.5</v>
      </c>
      <c r="I95" s="76"/>
      <c r="J95" s="77"/>
      <c r="K95" s="76"/>
      <c r="L95" s="77"/>
    </row>
    <row r="96" spans="1:15">
      <c r="A96" s="11"/>
      <c r="B96" s="91"/>
      <c r="C96" s="92"/>
      <c r="D96" s="92"/>
      <c r="E96" s="92"/>
      <c r="F96" s="92"/>
      <c r="G96" s="93"/>
      <c r="H96" s="10">
        <f>SUM(H88:H95)</f>
        <v>17.900000000000002</v>
      </c>
      <c r="I96" s="80">
        <f>+H96</f>
        <v>17.900000000000002</v>
      </c>
      <c r="J96" s="77">
        <v>205</v>
      </c>
      <c r="K96" s="76" t="s">
        <v>20</v>
      </c>
      <c r="L96" s="77">
        <f>+ROUND(J96*I96,2)</f>
        <v>3669.5</v>
      </c>
    </row>
    <row r="97" spans="1:12" ht="135" customHeight="1">
      <c r="A97" s="11">
        <v>11</v>
      </c>
      <c r="B97" s="89" t="s">
        <v>187</v>
      </c>
      <c r="C97" s="90"/>
      <c r="D97" s="90"/>
      <c r="E97" s="90"/>
      <c r="F97" s="90"/>
      <c r="G97" s="90"/>
      <c r="H97" s="90"/>
      <c r="I97" s="76"/>
      <c r="J97" s="77"/>
      <c r="K97" s="76"/>
      <c r="L97" s="77"/>
    </row>
    <row r="98" spans="1:12" hidden="1">
      <c r="A98" s="11"/>
      <c r="B98" s="7" t="s">
        <v>10</v>
      </c>
      <c r="C98" s="10">
        <v>4</v>
      </c>
      <c r="D98" s="10">
        <v>4</v>
      </c>
      <c r="E98" s="10">
        <v>0.25</v>
      </c>
      <c r="F98" s="10"/>
      <c r="G98" s="10">
        <v>2.75</v>
      </c>
      <c r="H98" s="10">
        <f>+ROUND(G98*E98*D98*C98,2)</f>
        <v>11</v>
      </c>
      <c r="I98" s="76"/>
      <c r="J98" s="77"/>
      <c r="K98" s="76"/>
      <c r="L98" s="77"/>
    </row>
    <row r="99" spans="1:12" hidden="1">
      <c r="A99" s="11"/>
      <c r="B99" s="7" t="s">
        <v>31</v>
      </c>
      <c r="C99" s="10">
        <v>2</v>
      </c>
      <c r="D99" s="10">
        <v>2</v>
      </c>
      <c r="E99" s="10">
        <v>4.8499999999999996</v>
      </c>
      <c r="F99" s="10"/>
      <c r="G99" s="10">
        <v>0.2</v>
      </c>
      <c r="H99" s="10">
        <f t="shared" ref="H99:H113" si="9">+ROUND(G99*E99*D99*C99,2)</f>
        <v>3.88</v>
      </c>
      <c r="I99" s="76"/>
      <c r="J99" s="77"/>
      <c r="K99" s="76"/>
      <c r="L99" s="77"/>
    </row>
    <row r="100" spans="1:12" hidden="1">
      <c r="A100" s="11"/>
      <c r="B100" s="7"/>
      <c r="C100" s="10">
        <v>3</v>
      </c>
      <c r="D100" s="10">
        <v>2</v>
      </c>
      <c r="E100" s="10">
        <v>2.8250000000000002</v>
      </c>
      <c r="F100" s="10"/>
      <c r="G100" s="10">
        <v>0.2</v>
      </c>
      <c r="H100" s="10">
        <f t="shared" si="9"/>
        <v>3.39</v>
      </c>
      <c r="I100" s="76"/>
      <c r="J100" s="77"/>
      <c r="K100" s="76"/>
      <c r="L100" s="77"/>
    </row>
    <row r="101" spans="1:12" hidden="1">
      <c r="A101" s="11"/>
      <c r="B101" s="7" t="s">
        <v>43</v>
      </c>
      <c r="C101" s="10">
        <v>1</v>
      </c>
      <c r="D101" s="10">
        <v>2</v>
      </c>
      <c r="E101" s="10">
        <v>1.6</v>
      </c>
      <c r="F101" s="10"/>
      <c r="G101" s="10">
        <v>0.2</v>
      </c>
      <c r="H101" s="10">
        <f t="shared" si="9"/>
        <v>0.64</v>
      </c>
      <c r="I101" s="76"/>
      <c r="J101" s="77"/>
      <c r="K101" s="76"/>
      <c r="L101" s="77"/>
    </row>
    <row r="102" spans="1:12" hidden="1">
      <c r="A102" s="11"/>
      <c r="B102" s="7"/>
      <c r="C102" s="10">
        <v>1</v>
      </c>
      <c r="D102" s="10">
        <v>2</v>
      </c>
      <c r="E102" s="10">
        <v>1.2</v>
      </c>
      <c r="F102" s="10"/>
      <c r="G102" s="10">
        <v>0.2</v>
      </c>
      <c r="H102" s="10">
        <f t="shared" si="9"/>
        <v>0.48</v>
      </c>
      <c r="I102" s="76"/>
      <c r="J102" s="77"/>
      <c r="K102" s="76"/>
      <c r="L102" s="77"/>
    </row>
    <row r="103" spans="1:12" hidden="1">
      <c r="A103" s="11"/>
      <c r="B103" s="7"/>
      <c r="C103" s="10">
        <v>1</v>
      </c>
      <c r="D103" s="10">
        <v>2</v>
      </c>
      <c r="E103" s="10">
        <v>1</v>
      </c>
      <c r="F103" s="10"/>
      <c r="G103" s="10">
        <v>0.2</v>
      </c>
      <c r="H103" s="10">
        <f t="shared" si="9"/>
        <v>0.4</v>
      </c>
      <c r="I103" s="76"/>
      <c r="J103" s="77"/>
      <c r="K103" s="76"/>
      <c r="L103" s="77"/>
    </row>
    <row r="104" spans="1:12" hidden="1">
      <c r="A104" s="11"/>
      <c r="B104" s="7" t="s">
        <v>44</v>
      </c>
      <c r="C104" s="10">
        <v>2</v>
      </c>
      <c r="D104" s="10">
        <v>1</v>
      </c>
      <c r="E104" s="10">
        <v>1.05</v>
      </c>
      <c r="F104" s="10"/>
      <c r="G104" s="10">
        <v>0.25</v>
      </c>
      <c r="H104" s="10">
        <f t="shared" si="9"/>
        <v>0.53</v>
      </c>
      <c r="I104" s="76"/>
      <c r="J104" s="77"/>
      <c r="K104" s="76"/>
      <c r="L104" s="77"/>
    </row>
    <row r="105" spans="1:12" hidden="1">
      <c r="A105" s="11"/>
      <c r="B105" s="7"/>
      <c r="C105" s="10">
        <v>2</v>
      </c>
      <c r="D105" s="10">
        <v>1</v>
      </c>
      <c r="E105" s="10">
        <v>0.75</v>
      </c>
      <c r="F105" s="10"/>
      <c r="G105" s="10">
        <v>0.125</v>
      </c>
      <c r="H105" s="10">
        <f t="shared" si="9"/>
        <v>0.19</v>
      </c>
      <c r="I105" s="76"/>
      <c r="J105" s="77"/>
      <c r="K105" s="76"/>
      <c r="L105" s="77"/>
    </row>
    <row r="106" spans="1:12" hidden="1">
      <c r="A106" s="11"/>
      <c r="B106" s="7" t="s">
        <v>45</v>
      </c>
      <c r="C106" s="10">
        <v>3</v>
      </c>
      <c r="D106" s="10">
        <v>1</v>
      </c>
      <c r="E106" s="10">
        <v>0.45</v>
      </c>
      <c r="F106" s="10"/>
      <c r="G106" s="10">
        <v>0.25</v>
      </c>
      <c r="H106" s="10">
        <f t="shared" si="9"/>
        <v>0.34</v>
      </c>
      <c r="I106" s="76"/>
      <c r="J106" s="77"/>
      <c r="K106" s="76"/>
      <c r="L106" s="77"/>
    </row>
    <row r="107" spans="1:12" hidden="1">
      <c r="A107" s="11"/>
      <c r="B107" s="7" t="s">
        <v>33</v>
      </c>
      <c r="C107" s="10">
        <v>3</v>
      </c>
      <c r="D107" s="10">
        <v>1</v>
      </c>
      <c r="E107" s="10">
        <v>0.5</v>
      </c>
      <c r="F107" s="10"/>
      <c r="G107" s="10">
        <v>0.45</v>
      </c>
      <c r="H107" s="10">
        <f t="shared" si="9"/>
        <v>0.68</v>
      </c>
      <c r="I107" s="76"/>
      <c r="J107" s="77"/>
      <c r="K107" s="76"/>
      <c r="L107" s="77"/>
    </row>
    <row r="108" spans="1:12" hidden="1">
      <c r="A108" s="11"/>
      <c r="B108" s="7"/>
      <c r="C108" s="10">
        <v>3</v>
      </c>
      <c r="D108" s="10">
        <v>1</v>
      </c>
      <c r="E108" s="10">
        <v>1.4</v>
      </c>
      <c r="F108" s="10"/>
      <c r="G108" s="10">
        <v>0.1</v>
      </c>
      <c r="H108" s="10">
        <f t="shared" si="9"/>
        <v>0.42</v>
      </c>
      <c r="I108" s="76"/>
      <c r="J108" s="77"/>
      <c r="K108" s="76"/>
      <c r="L108" s="77"/>
    </row>
    <row r="109" spans="1:12" hidden="1">
      <c r="A109" s="11"/>
      <c r="B109" s="7" t="s">
        <v>34</v>
      </c>
      <c r="C109" s="10">
        <v>4</v>
      </c>
      <c r="D109" s="10">
        <v>1</v>
      </c>
      <c r="E109" s="10">
        <v>2.2250000000000001</v>
      </c>
      <c r="F109" s="10"/>
      <c r="G109" s="10">
        <v>0.125</v>
      </c>
      <c r="H109" s="10">
        <f t="shared" si="9"/>
        <v>1.1100000000000001</v>
      </c>
      <c r="I109" s="76"/>
      <c r="J109" s="77"/>
      <c r="K109" s="76"/>
      <c r="L109" s="77"/>
    </row>
    <row r="110" spans="1:12" hidden="1">
      <c r="A110" s="11"/>
      <c r="B110" s="7"/>
      <c r="C110" s="10">
        <v>2</v>
      </c>
      <c r="D110" s="10">
        <v>1</v>
      </c>
      <c r="E110" s="10">
        <v>4.3499999999999996</v>
      </c>
      <c r="F110" s="10"/>
      <c r="G110" s="10">
        <v>0.125</v>
      </c>
      <c r="H110" s="10">
        <f t="shared" si="9"/>
        <v>1.0900000000000001</v>
      </c>
      <c r="I110" s="76"/>
      <c r="J110" s="77"/>
      <c r="K110" s="76"/>
      <c r="L110" s="77"/>
    </row>
    <row r="111" spans="1:12" hidden="1">
      <c r="A111" s="11"/>
      <c r="B111" s="7"/>
      <c r="C111" s="10">
        <v>2</v>
      </c>
      <c r="D111" s="10">
        <v>1</v>
      </c>
      <c r="E111" s="10">
        <v>1.6</v>
      </c>
      <c r="F111" s="10"/>
      <c r="G111" s="10">
        <v>0.125</v>
      </c>
      <c r="H111" s="10">
        <f t="shared" si="9"/>
        <v>0.4</v>
      </c>
      <c r="I111" s="76"/>
      <c r="J111" s="77"/>
      <c r="K111" s="76"/>
      <c r="L111" s="77"/>
    </row>
    <row r="112" spans="1:12" hidden="1">
      <c r="A112" s="11"/>
      <c r="B112" s="7"/>
      <c r="C112" s="10">
        <v>2</v>
      </c>
      <c r="D112" s="10">
        <v>1</v>
      </c>
      <c r="E112" s="10">
        <v>2.5</v>
      </c>
      <c r="F112" s="10"/>
      <c r="G112" s="10">
        <v>0.125</v>
      </c>
      <c r="H112" s="10">
        <f t="shared" si="9"/>
        <v>0.63</v>
      </c>
      <c r="I112" s="76"/>
      <c r="J112" s="77"/>
      <c r="K112" s="76"/>
      <c r="L112" s="77"/>
    </row>
    <row r="113" spans="1:13" hidden="1">
      <c r="A113" s="11"/>
      <c r="B113" s="7" t="s">
        <v>46</v>
      </c>
      <c r="C113" s="10">
        <v>1</v>
      </c>
      <c r="D113" s="10">
        <v>1</v>
      </c>
      <c r="E113" s="10">
        <v>15.35</v>
      </c>
      <c r="F113" s="10"/>
      <c r="G113" s="10">
        <v>0.25</v>
      </c>
      <c r="H113" s="10">
        <f t="shared" si="9"/>
        <v>3.84</v>
      </c>
      <c r="I113" s="76"/>
      <c r="J113" s="77"/>
      <c r="K113" s="76"/>
      <c r="L113" s="77"/>
    </row>
    <row r="114" spans="1:13" hidden="1">
      <c r="A114" s="11"/>
      <c r="B114" s="7" t="s">
        <v>35</v>
      </c>
      <c r="C114" s="10">
        <v>1</v>
      </c>
      <c r="D114" s="10">
        <v>1</v>
      </c>
      <c r="E114" s="10">
        <v>4.8499999999999996</v>
      </c>
      <c r="F114" s="10">
        <v>2.8250000000000002</v>
      </c>
      <c r="G114" s="10"/>
      <c r="H114" s="10">
        <f>+ROUND(F114*E114*D114*C114,2)</f>
        <v>13.7</v>
      </c>
      <c r="I114" s="76"/>
      <c r="J114" s="77"/>
      <c r="K114" s="76"/>
      <c r="L114" s="77"/>
    </row>
    <row r="115" spans="1:13">
      <c r="A115" s="11"/>
      <c r="B115" s="91"/>
      <c r="C115" s="92"/>
      <c r="D115" s="92"/>
      <c r="E115" s="92"/>
      <c r="F115" s="92"/>
      <c r="G115" s="93"/>
      <c r="H115" s="10">
        <f>SUM(H98:H114)</f>
        <v>42.72</v>
      </c>
      <c r="I115" s="80">
        <f>+H115</f>
        <v>42.72</v>
      </c>
      <c r="J115" s="77">
        <v>328</v>
      </c>
      <c r="K115" s="76" t="s">
        <v>20</v>
      </c>
      <c r="L115" s="77">
        <f>+ROUND(J115*I115,2)</f>
        <v>14012.16</v>
      </c>
    </row>
    <row r="116" spans="1:13" ht="148.5" customHeight="1">
      <c r="A116" s="11">
        <v>12</v>
      </c>
      <c r="B116" s="89" t="s">
        <v>193</v>
      </c>
      <c r="C116" s="90"/>
      <c r="D116" s="90"/>
      <c r="E116" s="90"/>
      <c r="F116" s="90"/>
      <c r="G116" s="90"/>
      <c r="H116" s="90"/>
      <c r="I116" s="76"/>
      <c r="J116" s="77"/>
      <c r="K116" s="76"/>
      <c r="L116" s="77"/>
      <c r="M116">
        <f>48+85</f>
        <v>133</v>
      </c>
    </row>
    <row r="117" spans="1:13">
      <c r="A117" s="11"/>
      <c r="B117" s="7" t="s">
        <v>47</v>
      </c>
      <c r="C117" s="19">
        <v>1</v>
      </c>
      <c r="D117" s="19">
        <v>1</v>
      </c>
      <c r="E117" s="19">
        <v>4.8499999999999996</v>
      </c>
      <c r="F117" s="19"/>
      <c r="G117" s="19">
        <v>2.83</v>
      </c>
      <c r="H117" s="7">
        <f>+ROUND(G117*E117*D117*C117,2)</f>
        <v>13.73</v>
      </c>
      <c r="I117" s="76">
        <f>+H117</f>
        <v>13.73</v>
      </c>
      <c r="J117" s="78">
        <v>262.77</v>
      </c>
      <c r="K117" s="76" t="s">
        <v>48</v>
      </c>
      <c r="L117" s="77">
        <f>+ROUND(J117*I117,2)</f>
        <v>3607.83</v>
      </c>
    </row>
    <row r="118" spans="1:13" ht="110.25" customHeight="1">
      <c r="A118" s="11">
        <v>13</v>
      </c>
      <c r="B118" s="89" t="s">
        <v>50</v>
      </c>
      <c r="C118" s="90"/>
      <c r="D118" s="90"/>
      <c r="E118" s="90"/>
      <c r="F118" s="90"/>
      <c r="G118" s="90"/>
      <c r="H118" s="90"/>
      <c r="I118" s="76"/>
      <c r="J118" s="77"/>
      <c r="K118" s="76"/>
      <c r="L118" s="77"/>
      <c r="M118">
        <f>43+85</f>
        <v>128</v>
      </c>
    </row>
    <row r="119" spans="1:13">
      <c r="A119" s="11"/>
      <c r="B119" s="11" t="s">
        <v>51</v>
      </c>
      <c r="C119" s="10">
        <v>1.2E-2</v>
      </c>
      <c r="D119" s="10">
        <f>+H71</f>
        <v>7.1400000000000006</v>
      </c>
      <c r="E119" s="10">
        <v>7.85</v>
      </c>
      <c r="F119" s="10"/>
      <c r="G119" s="10"/>
      <c r="H119" s="11">
        <f>+ROUND(E119*D119*C119,3)</f>
        <v>0.67300000000000004</v>
      </c>
      <c r="I119" s="76">
        <f>+H119</f>
        <v>0.67300000000000004</v>
      </c>
      <c r="J119" s="75">
        <v>58616.43</v>
      </c>
      <c r="K119" s="76" t="s">
        <v>52</v>
      </c>
      <c r="L119" s="77">
        <f>+ROUND(J119*I119,2)</f>
        <v>39448.86</v>
      </c>
    </row>
    <row r="120" spans="1:13" ht="121.5" customHeight="1">
      <c r="A120" s="11">
        <v>14</v>
      </c>
      <c r="B120" s="89" t="s">
        <v>194</v>
      </c>
      <c r="C120" s="90"/>
      <c r="D120" s="90"/>
      <c r="E120" s="90"/>
      <c r="F120" s="90"/>
      <c r="G120" s="90"/>
      <c r="H120" s="90"/>
      <c r="I120" s="76"/>
      <c r="J120" s="77"/>
      <c r="K120" s="76"/>
      <c r="L120" s="77"/>
    </row>
    <row r="121" spans="1:13">
      <c r="A121" s="18"/>
      <c r="B121" s="7"/>
      <c r="C121" s="10">
        <v>2</v>
      </c>
      <c r="D121" s="10"/>
      <c r="E121" s="10">
        <v>1</v>
      </c>
      <c r="F121" s="10">
        <v>2.1</v>
      </c>
      <c r="G121" s="10"/>
      <c r="H121" s="10">
        <f>+ROUND(F121*E121*C121,2)</f>
        <v>4.2</v>
      </c>
      <c r="I121" s="80">
        <f>+H121</f>
        <v>4.2</v>
      </c>
      <c r="J121" s="77">
        <v>4351</v>
      </c>
      <c r="K121" s="76" t="s">
        <v>48</v>
      </c>
      <c r="L121" s="77">
        <f>+ROUND(J121*I121,2)</f>
        <v>18274.2</v>
      </c>
    </row>
    <row r="122" spans="1:13" ht="38.25" customHeight="1">
      <c r="A122" s="11" t="s">
        <v>207</v>
      </c>
      <c r="B122" s="89" t="s">
        <v>195</v>
      </c>
      <c r="C122" s="89"/>
      <c r="D122" s="89"/>
      <c r="E122" s="89"/>
      <c r="F122" s="89"/>
      <c r="G122" s="89"/>
      <c r="H122" s="89"/>
      <c r="I122" s="80">
        <f>H128</f>
        <v>7.1000000000000014</v>
      </c>
      <c r="J122" s="77">
        <v>5072.51</v>
      </c>
      <c r="K122" s="76" t="s">
        <v>23</v>
      </c>
      <c r="L122" s="77">
        <f>+ROUND(J122*I122,2)</f>
        <v>36014.82</v>
      </c>
      <c r="M122">
        <f>15+85</f>
        <v>100</v>
      </c>
    </row>
    <row r="123" spans="1:13" hidden="1">
      <c r="A123" s="11"/>
      <c r="B123" s="7" t="s">
        <v>55</v>
      </c>
      <c r="C123" s="19">
        <v>1</v>
      </c>
      <c r="D123" s="19">
        <v>3</v>
      </c>
      <c r="E123" s="19">
        <v>2.8250000000000002</v>
      </c>
      <c r="F123" s="19">
        <v>0.25</v>
      </c>
      <c r="G123" s="19">
        <v>2.5499999999999998</v>
      </c>
      <c r="H123" s="10">
        <f>+ROUND(G123*F123*E123*D123*C123,2)</f>
        <v>5.4</v>
      </c>
      <c r="I123" s="76"/>
      <c r="J123" s="77"/>
      <c r="K123" s="76"/>
      <c r="L123" s="77"/>
    </row>
    <row r="124" spans="1:13" hidden="1">
      <c r="A124" s="11"/>
      <c r="B124" s="7"/>
      <c r="C124" s="19">
        <v>1</v>
      </c>
      <c r="D124" s="19">
        <v>2</v>
      </c>
      <c r="E124" s="19">
        <v>2.35</v>
      </c>
      <c r="F124" s="19">
        <v>0.25</v>
      </c>
      <c r="G124" s="19">
        <v>2.5499999999999998</v>
      </c>
      <c r="H124" s="10">
        <f>+ROUND(G124*F124*E124*D124*C124,2)</f>
        <v>3</v>
      </c>
      <c r="I124" s="76"/>
      <c r="J124" s="77"/>
      <c r="K124" s="76"/>
      <c r="L124" s="77"/>
    </row>
    <row r="125" spans="1:13" hidden="1">
      <c r="A125" s="11"/>
      <c r="B125" s="7" t="s">
        <v>56</v>
      </c>
      <c r="C125" s="19"/>
      <c r="D125" s="19"/>
      <c r="E125" s="19"/>
      <c r="F125" s="19"/>
      <c r="G125" s="19"/>
      <c r="H125" s="11"/>
      <c r="I125" s="76"/>
      <c r="J125" s="77"/>
      <c r="K125" s="76"/>
      <c r="L125" s="77"/>
    </row>
    <row r="126" spans="1:13" hidden="1">
      <c r="A126" s="11"/>
      <c r="B126" s="7" t="s">
        <v>45</v>
      </c>
      <c r="C126" s="19">
        <v>-3</v>
      </c>
      <c r="D126" s="19">
        <v>1</v>
      </c>
      <c r="E126" s="19">
        <v>0.45</v>
      </c>
      <c r="F126" s="19">
        <v>0.25</v>
      </c>
      <c r="G126" s="19">
        <v>0.6</v>
      </c>
      <c r="H126" s="11">
        <f>+ROUND(G126*E126*F126*D126*C126,2)</f>
        <v>-0.2</v>
      </c>
      <c r="I126" s="76"/>
      <c r="J126" s="77"/>
      <c r="K126" s="76"/>
      <c r="L126" s="77"/>
    </row>
    <row r="127" spans="1:13" hidden="1">
      <c r="A127" s="11"/>
      <c r="B127" s="7" t="s">
        <v>57</v>
      </c>
      <c r="C127" s="19">
        <v>-2</v>
      </c>
      <c r="D127" s="19">
        <v>1</v>
      </c>
      <c r="E127" s="19">
        <v>1.05</v>
      </c>
      <c r="F127" s="19">
        <v>0.25</v>
      </c>
      <c r="G127" s="19">
        <v>2.1</v>
      </c>
      <c r="H127" s="11">
        <f>+ROUND(G127*E127*F127*D127*C127,2)</f>
        <v>-1.1000000000000001</v>
      </c>
      <c r="I127" s="76"/>
      <c r="J127" s="77"/>
      <c r="K127" s="76"/>
      <c r="L127" s="77"/>
    </row>
    <row r="128" spans="1:13" hidden="1">
      <c r="A128" s="11"/>
      <c r="B128" s="7"/>
      <c r="C128" s="19"/>
      <c r="D128" s="19"/>
      <c r="E128" s="19"/>
      <c r="F128" s="19"/>
      <c r="G128" s="19"/>
      <c r="H128" s="10">
        <f>SUM(H123:H127)</f>
        <v>7.1000000000000014</v>
      </c>
      <c r="I128" s="80">
        <v>0</v>
      </c>
      <c r="J128" s="77">
        <v>5072.51</v>
      </c>
      <c r="K128" s="76" t="s">
        <v>23</v>
      </c>
      <c r="L128" s="77">
        <f>+ROUND(J128*I128,2)</f>
        <v>0</v>
      </c>
    </row>
    <row r="129" spans="1:13" ht="29.25" customHeight="1">
      <c r="A129" s="11">
        <v>16</v>
      </c>
      <c r="B129" s="89" t="s">
        <v>58</v>
      </c>
      <c r="C129" s="90"/>
      <c r="D129" s="90"/>
      <c r="E129" s="90"/>
      <c r="F129" s="90"/>
      <c r="G129" s="90"/>
      <c r="H129" s="90"/>
      <c r="I129" s="76"/>
      <c r="J129" s="77"/>
      <c r="K129" s="76"/>
      <c r="L129" s="77"/>
      <c r="M129">
        <f>192+85</f>
        <v>277</v>
      </c>
    </row>
    <row r="130" spans="1:13" hidden="1">
      <c r="A130" s="11"/>
      <c r="B130" s="7" t="s">
        <v>10</v>
      </c>
      <c r="C130" s="10">
        <v>4</v>
      </c>
      <c r="D130" s="10">
        <v>4</v>
      </c>
      <c r="E130" s="10">
        <v>0.25</v>
      </c>
      <c r="F130" s="10"/>
      <c r="G130" s="10">
        <v>3.35</v>
      </c>
      <c r="H130" s="11">
        <f>+ROUND(G130*E130*D130*C130,2)</f>
        <v>13.4</v>
      </c>
      <c r="I130" s="76"/>
      <c r="J130" s="77"/>
      <c r="K130" s="76"/>
      <c r="L130" s="77"/>
    </row>
    <row r="131" spans="1:13" hidden="1">
      <c r="A131" s="11"/>
      <c r="B131" s="7" t="s">
        <v>31</v>
      </c>
      <c r="C131" s="10">
        <v>3</v>
      </c>
      <c r="D131" s="10">
        <v>2</v>
      </c>
      <c r="E131" s="10">
        <v>2.3250000000000002</v>
      </c>
      <c r="F131" s="10"/>
      <c r="G131" s="10">
        <v>0.2</v>
      </c>
      <c r="H131" s="11">
        <f t="shared" ref="H131:H145" si="10">+ROUND(G131*E131*D131*C131,2)</f>
        <v>2.79</v>
      </c>
      <c r="I131" s="76"/>
      <c r="J131" s="77"/>
      <c r="K131" s="76"/>
      <c r="L131" s="77"/>
    </row>
    <row r="132" spans="1:13" hidden="1">
      <c r="A132" s="11"/>
      <c r="B132" s="7"/>
      <c r="C132" s="10">
        <v>2</v>
      </c>
      <c r="D132" s="10">
        <v>2</v>
      </c>
      <c r="E132" s="10">
        <v>4.3499999999999996</v>
      </c>
      <c r="F132" s="10"/>
      <c r="G132" s="10">
        <v>0.2</v>
      </c>
      <c r="H132" s="11">
        <f t="shared" si="10"/>
        <v>3.48</v>
      </c>
      <c r="I132" s="76"/>
      <c r="J132" s="77"/>
      <c r="K132" s="76"/>
      <c r="L132" s="77"/>
    </row>
    <row r="133" spans="1:13" hidden="1">
      <c r="A133" s="11"/>
      <c r="B133" s="7" t="s">
        <v>59</v>
      </c>
      <c r="C133" s="10">
        <v>1</v>
      </c>
      <c r="D133" s="10">
        <v>2</v>
      </c>
      <c r="E133" s="10">
        <v>1.6</v>
      </c>
      <c r="F133" s="10"/>
      <c r="G133" s="10">
        <v>0.2</v>
      </c>
      <c r="H133" s="11">
        <f t="shared" si="10"/>
        <v>0.64</v>
      </c>
      <c r="I133" s="76"/>
      <c r="J133" s="77"/>
      <c r="K133" s="76"/>
      <c r="L133" s="77"/>
    </row>
    <row r="134" spans="1:13" hidden="1">
      <c r="A134" s="11"/>
      <c r="B134" s="7"/>
      <c r="C134" s="10">
        <v>1</v>
      </c>
      <c r="D134" s="10">
        <v>2</v>
      </c>
      <c r="E134" s="10">
        <v>1.2</v>
      </c>
      <c r="F134" s="10"/>
      <c r="G134" s="10">
        <v>0.2</v>
      </c>
      <c r="H134" s="11">
        <f t="shared" si="10"/>
        <v>0.48</v>
      </c>
      <c r="I134" s="76"/>
      <c r="J134" s="77"/>
      <c r="K134" s="76"/>
      <c r="L134" s="77"/>
    </row>
    <row r="135" spans="1:13" hidden="1">
      <c r="A135" s="11"/>
      <c r="B135" s="7"/>
      <c r="C135" s="10">
        <v>1</v>
      </c>
      <c r="D135" s="10">
        <v>2</v>
      </c>
      <c r="E135" s="10">
        <v>1</v>
      </c>
      <c r="F135" s="10"/>
      <c r="G135" s="10">
        <v>0.2</v>
      </c>
      <c r="H135" s="11">
        <f t="shared" si="10"/>
        <v>0.4</v>
      </c>
      <c r="I135" s="76"/>
      <c r="J135" s="77"/>
      <c r="K135" s="76"/>
      <c r="L135" s="77"/>
    </row>
    <row r="136" spans="1:13" hidden="1">
      <c r="A136" s="11"/>
      <c r="B136" s="7" t="s">
        <v>60</v>
      </c>
      <c r="C136" s="10"/>
      <c r="D136" s="10"/>
      <c r="E136" s="10"/>
      <c r="F136" s="10"/>
      <c r="G136" s="10"/>
      <c r="H136" s="11">
        <f t="shared" si="10"/>
        <v>0</v>
      </c>
      <c r="I136" s="76"/>
      <c r="J136" s="77"/>
      <c r="K136" s="76"/>
      <c r="L136" s="77"/>
    </row>
    <row r="137" spans="1:13" hidden="1">
      <c r="A137" s="11"/>
      <c r="B137" s="7" t="s">
        <v>45</v>
      </c>
      <c r="C137" s="10">
        <v>3</v>
      </c>
      <c r="D137" s="10">
        <v>1</v>
      </c>
      <c r="E137" s="10">
        <v>0.45</v>
      </c>
      <c r="F137" s="10"/>
      <c r="G137" s="10">
        <v>0.25</v>
      </c>
      <c r="H137" s="11">
        <f t="shared" si="10"/>
        <v>0.34</v>
      </c>
      <c r="I137" s="76"/>
      <c r="J137" s="77"/>
      <c r="K137" s="76"/>
      <c r="L137" s="77"/>
    </row>
    <row r="138" spans="1:13" hidden="1">
      <c r="A138" s="11"/>
      <c r="B138" s="7" t="s">
        <v>57</v>
      </c>
      <c r="C138" s="10">
        <v>2</v>
      </c>
      <c r="D138" s="10">
        <v>1</v>
      </c>
      <c r="E138" s="10">
        <v>1.05</v>
      </c>
      <c r="F138" s="10"/>
      <c r="G138" s="10">
        <v>0.25</v>
      </c>
      <c r="H138" s="11">
        <f t="shared" si="10"/>
        <v>0.53</v>
      </c>
      <c r="I138" s="76"/>
      <c r="J138" s="77"/>
      <c r="K138" s="76"/>
      <c r="L138" s="77"/>
    </row>
    <row r="139" spans="1:13" hidden="1">
      <c r="A139" s="11"/>
      <c r="B139" s="7"/>
      <c r="C139" s="10">
        <v>2</v>
      </c>
      <c r="D139" s="10">
        <v>1</v>
      </c>
      <c r="E139" s="10">
        <v>0.75</v>
      </c>
      <c r="F139" s="10"/>
      <c r="G139" s="10">
        <v>0.125</v>
      </c>
      <c r="H139" s="11">
        <f t="shared" si="10"/>
        <v>0.19</v>
      </c>
      <c r="I139" s="76"/>
      <c r="J139" s="77"/>
      <c r="K139" s="76"/>
      <c r="L139" s="77"/>
    </row>
    <row r="140" spans="1:13" hidden="1">
      <c r="A140" s="11"/>
      <c r="B140" s="7" t="s">
        <v>33</v>
      </c>
      <c r="C140" s="10">
        <v>3</v>
      </c>
      <c r="D140" s="10">
        <v>1</v>
      </c>
      <c r="E140" s="10">
        <v>1.4</v>
      </c>
      <c r="F140" s="10"/>
      <c r="G140" s="10">
        <v>0.1</v>
      </c>
      <c r="H140" s="11">
        <f t="shared" si="10"/>
        <v>0.42</v>
      </c>
      <c r="I140" s="76"/>
      <c r="J140" s="77"/>
      <c r="K140" s="76"/>
      <c r="L140" s="77"/>
    </row>
    <row r="141" spans="1:13" hidden="1">
      <c r="A141" s="11"/>
      <c r="B141" s="7" t="s">
        <v>34</v>
      </c>
      <c r="C141" s="10">
        <v>2</v>
      </c>
      <c r="D141" s="10">
        <v>1</v>
      </c>
      <c r="E141" s="10">
        <v>4.8499999999999996</v>
      </c>
      <c r="F141" s="10"/>
      <c r="G141" s="10">
        <v>0.25</v>
      </c>
      <c r="H141" s="11">
        <f t="shared" si="10"/>
        <v>2.4300000000000002</v>
      </c>
      <c r="I141" s="76"/>
      <c r="J141" s="77"/>
      <c r="K141" s="76"/>
      <c r="L141" s="77"/>
    </row>
    <row r="142" spans="1:13" hidden="1">
      <c r="A142" s="11"/>
      <c r="B142" s="7"/>
      <c r="C142" s="10">
        <v>3</v>
      </c>
      <c r="D142" s="10">
        <v>1</v>
      </c>
      <c r="E142" s="10">
        <v>2.8250000000000002</v>
      </c>
      <c r="F142" s="10"/>
      <c r="G142" s="10">
        <v>0.25</v>
      </c>
      <c r="H142" s="11">
        <f t="shared" si="10"/>
        <v>2.12</v>
      </c>
      <c r="I142" s="76"/>
      <c r="J142" s="77"/>
      <c r="K142" s="76"/>
      <c r="L142" s="77"/>
    </row>
    <row r="143" spans="1:13" hidden="1">
      <c r="A143" s="11"/>
      <c r="B143" s="7" t="s">
        <v>61</v>
      </c>
      <c r="C143" s="10">
        <v>2</v>
      </c>
      <c r="D143" s="10">
        <v>2</v>
      </c>
      <c r="E143" s="10">
        <v>4.3499999999999996</v>
      </c>
      <c r="F143" s="10"/>
      <c r="G143" s="10">
        <v>0.125</v>
      </c>
      <c r="H143" s="11">
        <f t="shared" si="10"/>
        <v>2.1800000000000002</v>
      </c>
      <c r="I143" s="76"/>
      <c r="J143" s="77"/>
      <c r="K143" s="76"/>
      <c r="L143" s="77"/>
    </row>
    <row r="144" spans="1:13" hidden="1">
      <c r="A144" s="11"/>
      <c r="B144" s="7" t="s">
        <v>62</v>
      </c>
      <c r="C144" s="10">
        <v>2</v>
      </c>
      <c r="D144" s="10">
        <v>1</v>
      </c>
      <c r="E144" s="10">
        <v>2.3250000000000002</v>
      </c>
      <c r="F144" s="10"/>
      <c r="G144" s="10">
        <v>0.125</v>
      </c>
      <c r="H144" s="11">
        <f t="shared" si="10"/>
        <v>0.57999999999999996</v>
      </c>
      <c r="I144" s="76"/>
      <c r="J144" s="77"/>
      <c r="K144" s="76"/>
      <c r="L144" s="77"/>
    </row>
    <row r="145" spans="1:12" hidden="1">
      <c r="A145" s="11"/>
      <c r="B145" s="7" t="s">
        <v>63</v>
      </c>
      <c r="C145" s="10">
        <v>1</v>
      </c>
      <c r="D145" s="10">
        <v>1</v>
      </c>
      <c r="E145" s="10">
        <v>4.8499999999999996</v>
      </c>
      <c r="F145" s="10"/>
      <c r="G145" s="10">
        <v>4.8250000000000002</v>
      </c>
      <c r="H145" s="11">
        <f t="shared" si="10"/>
        <v>23.4</v>
      </c>
      <c r="I145" s="76"/>
      <c r="J145" s="77"/>
      <c r="K145" s="76"/>
      <c r="L145" s="77"/>
    </row>
    <row r="146" spans="1:12">
      <c r="A146" s="11"/>
      <c r="B146" s="7"/>
      <c r="C146" s="19"/>
      <c r="D146" s="19"/>
      <c r="E146" s="19"/>
      <c r="F146" s="19"/>
      <c r="G146" s="19"/>
      <c r="H146" s="11">
        <f>SUM(H130:H145)</f>
        <v>53.38</v>
      </c>
      <c r="I146" s="76">
        <f>+H146</f>
        <v>53.38</v>
      </c>
      <c r="J146" s="77">
        <v>21</v>
      </c>
      <c r="K146" s="76" t="s">
        <v>48</v>
      </c>
      <c r="L146" s="77">
        <f>+ROUND(J146*I146,2)</f>
        <v>1120.98</v>
      </c>
    </row>
    <row r="147" spans="1:12" ht="87.75" customHeight="1">
      <c r="A147" s="11">
        <v>17</v>
      </c>
      <c r="B147" s="89" t="s">
        <v>64</v>
      </c>
      <c r="C147" s="89"/>
      <c r="D147" s="89"/>
      <c r="E147" s="89"/>
      <c r="F147" s="89"/>
      <c r="G147" s="89"/>
      <c r="H147" s="89"/>
      <c r="I147" s="76"/>
      <c r="J147" s="77"/>
      <c r="K147" s="76"/>
      <c r="L147" s="77"/>
    </row>
    <row r="148" spans="1:12" hidden="1">
      <c r="A148" s="11"/>
      <c r="B148" s="7" t="s">
        <v>65</v>
      </c>
      <c r="C148" s="10">
        <v>1</v>
      </c>
      <c r="D148" s="10">
        <v>2</v>
      </c>
      <c r="E148" s="10">
        <v>4.8499999999999996</v>
      </c>
      <c r="F148" s="10"/>
      <c r="G148" s="10">
        <v>3.9</v>
      </c>
      <c r="H148" s="11">
        <f>+ROUND(G148*E148*D148*C148,2)</f>
        <v>37.83</v>
      </c>
      <c r="I148" s="76"/>
      <c r="J148" s="77"/>
      <c r="K148" s="76"/>
      <c r="L148" s="77"/>
    </row>
    <row r="149" spans="1:12" hidden="1">
      <c r="A149" s="11"/>
      <c r="B149" s="7"/>
      <c r="C149" s="10">
        <v>1</v>
      </c>
      <c r="D149" s="10">
        <v>2</v>
      </c>
      <c r="E149" s="10">
        <v>2.8250000000000002</v>
      </c>
      <c r="F149" s="10"/>
      <c r="G149" s="10">
        <v>3.9</v>
      </c>
      <c r="H149" s="11">
        <f t="shared" ref="H149:H163" si="11">+ROUND(G149*E149*D149*C149,2)</f>
        <v>22.04</v>
      </c>
      <c r="I149" s="76"/>
      <c r="J149" s="77"/>
      <c r="K149" s="76"/>
      <c r="L149" s="77"/>
    </row>
    <row r="150" spans="1:12" hidden="1">
      <c r="A150" s="11"/>
      <c r="B150" s="7" t="s">
        <v>33</v>
      </c>
      <c r="C150" s="10">
        <v>3</v>
      </c>
      <c r="D150" s="10">
        <v>1</v>
      </c>
      <c r="E150" s="10">
        <v>0.45</v>
      </c>
      <c r="F150" s="10">
        <v>0.5</v>
      </c>
      <c r="G150" s="10"/>
      <c r="H150" s="11">
        <f>+ROUND(F150*E150*D150*C150,2)</f>
        <v>0.68</v>
      </c>
      <c r="I150" s="76"/>
      <c r="J150" s="77"/>
      <c r="K150" s="76"/>
      <c r="L150" s="77"/>
    </row>
    <row r="151" spans="1:12" hidden="1">
      <c r="A151" s="11"/>
      <c r="B151" s="7"/>
      <c r="C151" s="10">
        <v>3</v>
      </c>
      <c r="D151" s="10">
        <v>1</v>
      </c>
      <c r="E151" s="10">
        <v>1.4</v>
      </c>
      <c r="F151" s="10"/>
      <c r="G151" s="10">
        <v>0.1</v>
      </c>
      <c r="H151" s="11">
        <f t="shared" si="11"/>
        <v>0.42</v>
      </c>
      <c r="I151" s="76"/>
      <c r="J151" s="77"/>
      <c r="K151" s="76"/>
      <c r="L151" s="77"/>
    </row>
    <row r="152" spans="1:12" hidden="1">
      <c r="A152" s="11"/>
      <c r="B152" s="7" t="s">
        <v>62</v>
      </c>
      <c r="C152" s="10">
        <v>4</v>
      </c>
      <c r="D152" s="10">
        <v>1</v>
      </c>
      <c r="E152" s="10">
        <v>2.3250000000000002</v>
      </c>
      <c r="F152" s="10"/>
      <c r="G152" s="10">
        <v>3.9</v>
      </c>
      <c r="H152" s="11">
        <f t="shared" si="11"/>
        <v>36.270000000000003</v>
      </c>
      <c r="I152" s="76"/>
      <c r="J152" s="77"/>
      <c r="K152" s="76"/>
      <c r="L152" s="77"/>
    </row>
    <row r="153" spans="1:12" hidden="1">
      <c r="A153" s="11"/>
      <c r="B153" s="7"/>
      <c r="C153" s="10">
        <v>2</v>
      </c>
      <c r="D153" s="10">
        <v>1</v>
      </c>
      <c r="E153" s="10">
        <v>4.8499999999999996</v>
      </c>
      <c r="F153" s="10"/>
      <c r="G153" s="10">
        <v>3.9</v>
      </c>
      <c r="H153" s="11">
        <f t="shared" si="11"/>
        <v>37.83</v>
      </c>
      <c r="I153" s="76"/>
      <c r="J153" s="77"/>
      <c r="K153" s="76"/>
      <c r="L153" s="77"/>
    </row>
    <row r="154" spans="1:12" hidden="1">
      <c r="A154" s="11"/>
      <c r="B154" s="7" t="s">
        <v>66</v>
      </c>
      <c r="C154" s="10">
        <v>1</v>
      </c>
      <c r="D154" s="10">
        <v>1</v>
      </c>
      <c r="E154" s="10">
        <v>1.6</v>
      </c>
      <c r="F154" s="10"/>
      <c r="G154" s="10">
        <f>3-0.125</f>
        <v>2.875</v>
      </c>
      <c r="H154" s="10">
        <f t="shared" si="11"/>
        <v>4.5999999999999996</v>
      </c>
      <c r="I154" s="76"/>
      <c r="J154" s="77"/>
      <c r="K154" s="76"/>
      <c r="L154" s="77"/>
    </row>
    <row r="155" spans="1:12" hidden="1">
      <c r="A155" s="11"/>
      <c r="B155" s="7"/>
      <c r="C155" s="10">
        <v>1</v>
      </c>
      <c r="D155" s="10">
        <v>1</v>
      </c>
      <c r="E155" s="10">
        <v>1.2</v>
      </c>
      <c r="F155" s="10"/>
      <c r="G155" s="10">
        <f>+G154</f>
        <v>2.875</v>
      </c>
      <c r="H155" s="11">
        <f t="shared" si="11"/>
        <v>3.45</v>
      </c>
      <c r="I155" s="76"/>
      <c r="J155" s="77"/>
      <c r="K155" s="76"/>
      <c r="L155" s="77"/>
    </row>
    <row r="156" spans="1:12" hidden="1">
      <c r="A156" s="11"/>
      <c r="B156" s="7"/>
      <c r="C156" s="10">
        <v>1</v>
      </c>
      <c r="D156" s="10">
        <v>1</v>
      </c>
      <c r="E156" s="10">
        <v>1</v>
      </c>
      <c r="F156" s="10"/>
      <c r="G156" s="10">
        <f>+G155</f>
        <v>2.875</v>
      </c>
      <c r="H156" s="11">
        <f t="shared" si="11"/>
        <v>2.88</v>
      </c>
      <c r="I156" s="76"/>
      <c r="J156" s="77"/>
      <c r="K156" s="76"/>
      <c r="L156" s="77"/>
    </row>
    <row r="157" spans="1:12" hidden="1">
      <c r="A157" s="11"/>
      <c r="B157" s="7" t="s">
        <v>39</v>
      </c>
      <c r="C157" s="10">
        <v>1</v>
      </c>
      <c r="D157" s="10">
        <v>2</v>
      </c>
      <c r="E157" s="10">
        <v>4.7300000000000004</v>
      </c>
      <c r="F157" s="10">
        <v>0.125</v>
      </c>
      <c r="G157" s="10"/>
      <c r="H157" s="11">
        <f>+ROUND(F157*E157*D157*C157,2)</f>
        <v>1.18</v>
      </c>
      <c r="I157" s="76"/>
      <c r="J157" s="77"/>
      <c r="K157" s="76"/>
      <c r="L157" s="77"/>
    </row>
    <row r="158" spans="1:12" hidden="1">
      <c r="A158" s="11"/>
      <c r="B158" s="7"/>
      <c r="C158" s="10">
        <v>1</v>
      </c>
      <c r="D158" s="10">
        <v>2</v>
      </c>
      <c r="E158" s="10">
        <v>2.7</v>
      </c>
      <c r="F158" s="10">
        <v>0.125</v>
      </c>
      <c r="G158" s="10"/>
      <c r="H158" s="11">
        <f>+ROUND(F158*E158*D158*C158,2)</f>
        <v>0.68</v>
      </c>
      <c r="I158" s="76"/>
      <c r="J158" s="77"/>
      <c r="K158" s="76"/>
      <c r="L158" s="77"/>
    </row>
    <row r="159" spans="1:12" hidden="1">
      <c r="A159" s="11"/>
      <c r="B159" s="7" t="s">
        <v>67</v>
      </c>
      <c r="C159" s="10">
        <v>1</v>
      </c>
      <c r="D159" s="10">
        <v>2</v>
      </c>
      <c r="E159" s="10">
        <v>4.3499999999999996</v>
      </c>
      <c r="F159" s="10"/>
      <c r="G159" s="10">
        <v>0.3</v>
      </c>
      <c r="H159" s="11">
        <f t="shared" si="11"/>
        <v>2.61</v>
      </c>
      <c r="I159" s="76"/>
      <c r="J159" s="77"/>
      <c r="K159" s="76"/>
      <c r="L159" s="77"/>
    </row>
    <row r="160" spans="1:12" hidden="1">
      <c r="A160" s="11"/>
      <c r="B160" s="7"/>
      <c r="C160" s="10">
        <v>1</v>
      </c>
      <c r="D160" s="10">
        <v>2</v>
      </c>
      <c r="E160" s="10">
        <v>4.3250000000000002</v>
      </c>
      <c r="F160" s="10"/>
      <c r="G160" s="10">
        <v>0.3</v>
      </c>
      <c r="H160" s="10">
        <f t="shared" si="11"/>
        <v>2.6</v>
      </c>
      <c r="I160" s="76"/>
      <c r="J160" s="77"/>
      <c r="K160" s="76"/>
      <c r="L160" s="77"/>
    </row>
    <row r="161" spans="1:14" hidden="1">
      <c r="A161" s="11"/>
      <c r="B161" s="7" t="s">
        <v>56</v>
      </c>
      <c r="C161" s="10">
        <v>-2</v>
      </c>
      <c r="D161" s="10">
        <v>2</v>
      </c>
      <c r="E161" s="10">
        <v>1.05</v>
      </c>
      <c r="F161" s="10"/>
      <c r="G161" s="10">
        <v>2.1</v>
      </c>
      <c r="H161" s="11">
        <f t="shared" si="11"/>
        <v>-8.82</v>
      </c>
      <c r="I161" s="76"/>
      <c r="J161" s="77"/>
      <c r="K161" s="76"/>
      <c r="L161" s="77"/>
    </row>
    <row r="162" spans="1:14" hidden="1">
      <c r="A162" s="11"/>
      <c r="B162" s="7"/>
      <c r="C162" s="10">
        <v>-2</v>
      </c>
      <c r="D162" s="10">
        <v>2</v>
      </c>
      <c r="E162" s="10">
        <v>0.75</v>
      </c>
      <c r="F162" s="10"/>
      <c r="G162" s="10">
        <v>2.1</v>
      </c>
      <c r="H162" s="10">
        <f t="shared" si="11"/>
        <v>-6.3</v>
      </c>
      <c r="I162" s="76"/>
      <c r="J162" s="77"/>
      <c r="K162" s="76"/>
      <c r="L162" s="77"/>
    </row>
    <row r="163" spans="1:14" hidden="1">
      <c r="A163" s="11"/>
      <c r="B163" s="7"/>
      <c r="C163" s="10">
        <v>-3</v>
      </c>
      <c r="D163" s="10">
        <v>2</v>
      </c>
      <c r="E163" s="10">
        <v>0.45</v>
      </c>
      <c r="F163" s="10"/>
      <c r="G163" s="10">
        <v>0.6</v>
      </c>
      <c r="H163" s="11">
        <f t="shared" si="11"/>
        <v>-1.62</v>
      </c>
      <c r="I163" s="76"/>
      <c r="J163" s="77"/>
      <c r="K163" s="76"/>
      <c r="L163" s="77"/>
    </row>
    <row r="164" spans="1:14">
      <c r="A164" s="11"/>
      <c r="B164" s="91"/>
      <c r="C164" s="92"/>
      <c r="D164" s="92"/>
      <c r="E164" s="92"/>
      <c r="F164" s="92"/>
      <c r="G164" s="93"/>
      <c r="H164" s="11">
        <f>SUM(H148:H163)</f>
        <v>136.32999999999998</v>
      </c>
      <c r="I164" s="76">
        <f>+H164</f>
        <v>136.32999999999998</v>
      </c>
      <c r="J164" s="77">
        <v>138.65</v>
      </c>
      <c r="K164" s="76" t="s">
        <v>48</v>
      </c>
      <c r="L164" s="77">
        <f>+ROUND(J164*I164,2)</f>
        <v>18902.150000000001</v>
      </c>
    </row>
    <row r="165" spans="1:14" ht="90" customHeight="1">
      <c r="A165" s="11">
        <v>18</v>
      </c>
      <c r="B165" s="89" t="s">
        <v>68</v>
      </c>
      <c r="C165" s="89"/>
      <c r="D165" s="89"/>
      <c r="E165" s="89"/>
      <c r="F165" s="89"/>
      <c r="G165" s="89"/>
      <c r="H165" s="89"/>
      <c r="I165" s="76"/>
      <c r="J165" s="77"/>
      <c r="K165" s="76"/>
      <c r="L165" s="77"/>
    </row>
    <row r="166" spans="1:14" hidden="1">
      <c r="A166" s="11"/>
      <c r="B166" s="11" t="s">
        <v>33</v>
      </c>
      <c r="C166" s="10">
        <v>3</v>
      </c>
      <c r="D166" s="10">
        <v>1</v>
      </c>
      <c r="E166" s="10">
        <v>0.45</v>
      </c>
      <c r="F166" s="10"/>
      <c r="G166" s="10">
        <v>0.5</v>
      </c>
      <c r="H166" s="11">
        <f>+ROUND(G166*E166*D166*C166,2)</f>
        <v>0.68</v>
      </c>
      <c r="I166" s="76"/>
      <c r="J166" s="77"/>
      <c r="K166" s="76"/>
      <c r="L166" s="77"/>
    </row>
    <row r="167" spans="1:14" hidden="1">
      <c r="A167" s="11"/>
      <c r="B167" s="11" t="s">
        <v>63</v>
      </c>
      <c r="C167" s="10">
        <v>1</v>
      </c>
      <c r="D167" s="10">
        <v>1</v>
      </c>
      <c r="E167" s="10">
        <v>4.3499999999999996</v>
      </c>
      <c r="F167" s="10"/>
      <c r="G167" s="10">
        <v>2.3250000000000002</v>
      </c>
      <c r="H167" s="11">
        <f>+ROUND(G167*E167*D167*C167,2)</f>
        <v>10.11</v>
      </c>
      <c r="I167" s="76"/>
      <c r="J167" s="77"/>
      <c r="K167" s="76"/>
      <c r="L167" s="77"/>
    </row>
    <row r="168" spans="1:14">
      <c r="A168" s="11"/>
      <c r="B168" s="91"/>
      <c r="C168" s="92"/>
      <c r="D168" s="92"/>
      <c r="E168" s="92"/>
      <c r="F168" s="92"/>
      <c r="G168" s="93"/>
      <c r="H168" s="11">
        <f>SUM(H166:H167)</f>
        <v>10.79</v>
      </c>
      <c r="I168" s="76">
        <f>+H168</f>
        <v>10.79</v>
      </c>
      <c r="J168" s="77">
        <v>123.65</v>
      </c>
      <c r="K168" s="76" t="s">
        <v>48</v>
      </c>
      <c r="L168" s="77">
        <f>+ROUND(J168*I168,2)</f>
        <v>1334.18</v>
      </c>
    </row>
    <row r="169" spans="1:14" ht="42.75" customHeight="1">
      <c r="A169" s="11">
        <v>19</v>
      </c>
      <c r="B169" s="89" t="s">
        <v>71</v>
      </c>
      <c r="C169" s="90"/>
      <c r="D169" s="90"/>
      <c r="E169" s="90"/>
      <c r="F169" s="90"/>
      <c r="G169" s="90"/>
      <c r="H169" s="90"/>
      <c r="I169" s="76"/>
      <c r="J169" s="77"/>
      <c r="K169" s="76"/>
      <c r="L169" s="77"/>
      <c r="M169">
        <f>192+85</f>
        <v>277</v>
      </c>
    </row>
    <row r="170" spans="1:14">
      <c r="A170" s="11"/>
      <c r="B170" s="11"/>
      <c r="C170" s="10">
        <v>1</v>
      </c>
      <c r="D170" s="10">
        <v>1</v>
      </c>
      <c r="E170" s="10">
        <v>15.35</v>
      </c>
      <c r="F170" s="10"/>
      <c r="G170" s="10">
        <v>0.6</v>
      </c>
      <c r="H170" s="11">
        <f>+ROUND(G170*E170*D170*C170,2)</f>
        <v>9.2100000000000009</v>
      </c>
      <c r="I170" s="76">
        <f>+H170</f>
        <v>9.2100000000000009</v>
      </c>
      <c r="J170" s="77">
        <v>32.83</v>
      </c>
      <c r="K170" s="76" t="s">
        <v>48</v>
      </c>
      <c r="L170" s="77">
        <f>+ROUND(J170*I170,2)</f>
        <v>302.36</v>
      </c>
    </row>
    <row r="171" spans="1:14" ht="86.25" customHeight="1">
      <c r="A171" s="11">
        <v>20</v>
      </c>
      <c r="B171" s="89" t="s">
        <v>69</v>
      </c>
      <c r="C171" s="90"/>
      <c r="D171" s="90"/>
      <c r="E171" s="90"/>
      <c r="F171" s="90"/>
      <c r="G171" s="90"/>
      <c r="H171" s="90"/>
      <c r="I171" s="76"/>
      <c r="J171" s="77"/>
      <c r="K171" s="76"/>
      <c r="L171" s="77"/>
      <c r="M171">
        <f>115+85</f>
        <v>200</v>
      </c>
    </row>
    <row r="172" spans="1:14">
      <c r="A172" s="11"/>
      <c r="B172" s="11"/>
      <c r="C172" s="10">
        <v>2</v>
      </c>
      <c r="D172" s="10">
        <v>1</v>
      </c>
      <c r="E172" s="10">
        <v>4.95</v>
      </c>
      <c r="F172" s="10"/>
      <c r="G172" s="10"/>
      <c r="H172" s="10">
        <f>+ROUND(E172*D172*C172,2)</f>
        <v>9.9</v>
      </c>
      <c r="I172" s="80">
        <f>+H172</f>
        <v>9.9</v>
      </c>
      <c r="J172" s="77">
        <v>497</v>
      </c>
      <c r="K172" s="76" t="s">
        <v>70</v>
      </c>
      <c r="L172" s="77">
        <f t="shared" ref="L172" si="12">+ROUND(J172*I172,2)</f>
        <v>4920.3</v>
      </c>
      <c r="N172">
        <v>0.75</v>
      </c>
    </row>
    <row r="173" spans="1:14" ht="101.25" customHeight="1">
      <c r="A173" s="11">
        <v>21</v>
      </c>
      <c r="B173" s="89" t="s">
        <v>72</v>
      </c>
      <c r="C173" s="90"/>
      <c r="D173" s="90"/>
      <c r="E173" s="90"/>
      <c r="F173" s="90"/>
      <c r="G173" s="90"/>
      <c r="H173" s="90"/>
      <c r="I173" s="76"/>
      <c r="J173" s="77"/>
      <c r="K173" s="76"/>
      <c r="L173" s="77"/>
      <c r="M173">
        <f>125+85</f>
        <v>210</v>
      </c>
    </row>
    <row r="174" spans="1:14">
      <c r="A174" s="11"/>
      <c r="B174" s="7"/>
      <c r="C174" s="10">
        <v>1</v>
      </c>
      <c r="D174" s="10">
        <v>1</v>
      </c>
      <c r="E174" s="10"/>
      <c r="F174" s="10">
        <v>0.75</v>
      </c>
      <c r="G174" s="10">
        <v>2.1</v>
      </c>
      <c r="H174" s="11">
        <f>+ROUND(G174*F174*D174*C174,2)</f>
        <v>1.58</v>
      </c>
      <c r="I174" s="76">
        <f>+H174</f>
        <v>1.58</v>
      </c>
      <c r="J174" s="77">
        <v>2581</v>
      </c>
      <c r="K174" s="76" t="s">
        <v>48</v>
      </c>
      <c r="L174" s="77">
        <f>+ROUND(J174*I174,2)</f>
        <v>4077.98</v>
      </c>
    </row>
    <row r="175" spans="1:14" ht="60" customHeight="1">
      <c r="A175" s="11">
        <v>22</v>
      </c>
      <c r="B175" s="89" t="s">
        <v>73</v>
      </c>
      <c r="C175" s="89"/>
      <c r="D175" s="89"/>
      <c r="E175" s="89"/>
      <c r="F175" s="89"/>
      <c r="G175" s="89"/>
      <c r="H175" s="89"/>
      <c r="I175" s="80">
        <v>5</v>
      </c>
      <c r="J175" s="77">
        <v>84</v>
      </c>
      <c r="K175" s="76" t="s">
        <v>74</v>
      </c>
      <c r="L175" s="77">
        <f>+ROUND(J175*I175,2)</f>
        <v>420</v>
      </c>
      <c r="M175">
        <f>144+85</f>
        <v>229</v>
      </c>
    </row>
    <row r="176" spans="1:14" ht="48.75" customHeight="1">
      <c r="A176" s="11">
        <v>23</v>
      </c>
      <c r="B176" s="89" t="s">
        <v>76</v>
      </c>
      <c r="C176" s="90"/>
      <c r="D176" s="90"/>
      <c r="E176" s="90"/>
      <c r="F176" s="90"/>
      <c r="G176" s="90"/>
      <c r="H176" s="90"/>
      <c r="I176" s="80">
        <v>15</v>
      </c>
      <c r="J176" s="77">
        <v>66</v>
      </c>
      <c r="K176" s="76" t="s">
        <v>74</v>
      </c>
      <c r="L176" s="77">
        <f>+ROUND(J176*I176,2)</f>
        <v>990</v>
      </c>
      <c r="N176">
        <f>140+85</f>
        <v>225</v>
      </c>
    </row>
    <row r="177" spans="1:13" ht="53.25" customHeight="1">
      <c r="A177" s="11">
        <v>24</v>
      </c>
      <c r="B177" s="89" t="s">
        <v>75</v>
      </c>
      <c r="C177" s="89"/>
      <c r="D177" s="89"/>
      <c r="E177" s="89"/>
      <c r="F177" s="89"/>
      <c r="G177" s="89"/>
      <c r="H177" s="89"/>
      <c r="I177" s="80">
        <v>10</v>
      </c>
      <c r="J177" s="77">
        <v>87</v>
      </c>
      <c r="K177" s="76" t="s">
        <v>74</v>
      </c>
      <c r="L177" s="77">
        <f>+ROUND(J177*I177,2)</f>
        <v>870</v>
      </c>
      <c r="M177">
        <f>146+85</f>
        <v>231</v>
      </c>
    </row>
    <row r="178" spans="1:13" ht="38.25" customHeight="1">
      <c r="A178" s="11">
        <v>25</v>
      </c>
      <c r="B178" s="89" t="s">
        <v>197</v>
      </c>
      <c r="C178" s="89"/>
      <c r="D178" s="89"/>
      <c r="E178" s="89"/>
      <c r="F178" s="89"/>
      <c r="G178" s="89"/>
      <c r="H178" s="89"/>
      <c r="I178" s="80">
        <v>2</v>
      </c>
      <c r="J178" s="77">
        <v>104</v>
      </c>
      <c r="K178" s="76" t="s">
        <v>74</v>
      </c>
      <c r="L178" s="77">
        <f>+ROUND(J178*I178,2)</f>
        <v>208</v>
      </c>
      <c r="M178">
        <f>141+85</f>
        <v>226</v>
      </c>
    </row>
    <row r="179" spans="1:13" ht="98.25" customHeight="1">
      <c r="A179" s="11">
        <v>26</v>
      </c>
      <c r="B179" s="89" t="s">
        <v>196</v>
      </c>
      <c r="C179" s="89"/>
      <c r="D179" s="89"/>
      <c r="E179" s="89"/>
      <c r="F179" s="89"/>
      <c r="G179" s="89"/>
      <c r="H179" s="89"/>
      <c r="I179" s="76"/>
      <c r="J179" s="77"/>
      <c r="K179" s="76"/>
      <c r="L179" s="77"/>
      <c r="M179">
        <f>74+85</f>
        <v>159</v>
      </c>
    </row>
    <row r="180" spans="1:13" hidden="1">
      <c r="A180" s="11"/>
      <c r="B180" s="11"/>
      <c r="C180" s="10">
        <v>4</v>
      </c>
      <c r="D180" s="10">
        <v>1</v>
      </c>
      <c r="E180" s="10">
        <v>2.25</v>
      </c>
      <c r="F180" s="10"/>
      <c r="G180" s="10">
        <v>0.15</v>
      </c>
      <c r="H180" s="11">
        <f>+ROUND(G180*E180*D180*C180,2)</f>
        <v>1.35</v>
      </c>
      <c r="I180" s="76"/>
      <c r="J180" s="77"/>
      <c r="K180" s="76"/>
      <c r="L180" s="77"/>
    </row>
    <row r="181" spans="1:13" hidden="1">
      <c r="A181" s="11"/>
      <c r="B181" s="11"/>
      <c r="C181" s="10">
        <v>3</v>
      </c>
      <c r="D181" s="10">
        <v>1</v>
      </c>
      <c r="E181" s="10">
        <v>2.25</v>
      </c>
      <c r="F181" s="10"/>
      <c r="G181" s="10">
        <v>0.25</v>
      </c>
      <c r="H181" s="11">
        <f t="shared" ref="H181:H184" si="13">+ROUND(G181*E181*D181*C181,2)</f>
        <v>1.69</v>
      </c>
      <c r="I181" s="76"/>
      <c r="J181" s="77"/>
      <c r="K181" s="76"/>
      <c r="L181" s="77"/>
    </row>
    <row r="182" spans="1:13" hidden="1">
      <c r="A182" s="11"/>
      <c r="B182" s="11"/>
      <c r="C182" s="10">
        <v>1</v>
      </c>
      <c r="D182" s="10">
        <v>1</v>
      </c>
      <c r="E182" s="10">
        <v>0.25</v>
      </c>
      <c r="F182" s="10"/>
      <c r="G182" s="10">
        <v>0.15</v>
      </c>
      <c r="H182" s="11">
        <f t="shared" si="13"/>
        <v>0.04</v>
      </c>
      <c r="I182" s="76"/>
      <c r="J182" s="77"/>
      <c r="K182" s="76"/>
      <c r="L182" s="77"/>
    </row>
    <row r="183" spans="1:13" hidden="1">
      <c r="A183" s="11"/>
      <c r="B183" s="11"/>
      <c r="C183" s="10">
        <v>1</v>
      </c>
      <c r="D183" s="10">
        <v>1</v>
      </c>
      <c r="E183" s="10">
        <v>0.5</v>
      </c>
      <c r="F183" s="10"/>
      <c r="G183" s="10">
        <v>0.15</v>
      </c>
      <c r="H183" s="11">
        <f t="shared" si="13"/>
        <v>0.08</v>
      </c>
      <c r="I183" s="76"/>
      <c r="J183" s="77"/>
      <c r="K183" s="76"/>
      <c r="L183" s="77"/>
    </row>
    <row r="184" spans="1:13" hidden="1">
      <c r="A184" s="11"/>
      <c r="B184" s="11"/>
      <c r="C184" s="10">
        <v>1</v>
      </c>
      <c r="D184" s="10">
        <v>1</v>
      </c>
      <c r="E184" s="10">
        <v>0.75</v>
      </c>
      <c r="F184" s="10"/>
      <c r="G184" s="10">
        <v>0.15</v>
      </c>
      <c r="H184" s="11">
        <f t="shared" si="13"/>
        <v>0.11</v>
      </c>
      <c r="I184" s="76"/>
      <c r="J184" s="77"/>
      <c r="K184" s="76"/>
      <c r="L184" s="77"/>
    </row>
    <row r="185" spans="1:13">
      <c r="A185" s="11"/>
      <c r="B185" s="91"/>
      <c r="C185" s="92"/>
      <c r="D185" s="92"/>
      <c r="E185" s="92"/>
      <c r="F185" s="92"/>
      <c r="G185" s="93"/>
      <c r="H185" s="11">
        <f>SUM(H180:H184)</f>
        <v>3.27</v>
      </c>
      <c r="I185" s="76">
        <f>+H185</f>
        <v>3.27</v>
      </c>
      <c r="J185" s="77">
        <v>467</v>
      </c>
      <c r="K185" s="76" t="s">
        <v>48</v>
      </c>
      <c r="L185" s="77">
        <f>+ROUND(J185*I185,2)</f>
        <v>1527.09</v>
      </c>
    </row>
    <row r="186" spans="1:13" ht="243.75" customHeight="1">
      <c r="A186" s="11">
        <v>28</v>
      </c>
      <c r="B186" s="89" t="s">
        <v>198</v>
      </c>
      <c r="C186" s="89"/>
      <c r="D186" s="89"/>
      <c r="E186" s="89"/>
      <c r="F186" s="89"/>
      <c r="G186" s="89"/>
      <c r="H186" s="89"/>
      <c r="I186" s="76"/>
      <c r="J186" s="77"/>
      <c r="K186" s="76"/>
      <c r="L186" s="77"/>
      <c r="M186">
        <f>66+85</f>
        <v>151</v>
      </c>
    </row>
    <row r="187" spans="1:13">
      <c r="A187" s="11"/>
      <c r="B187" s="11"/>
      <c r="C187" s="10">
        <v>1</v>
      </c>
      <c r="D187" s="10">
        <v>1</v>
      </c>
      <c r="E187" s="10">
        <v>4.3499999999999996</v>
      </c>
      <c r="F187" s="10">
        <v>2.3250000000000002</v>
      </c>
      <c r="G187" s="10"/>
      <c r="H187" s="11">
        <f>+ROUND(F187*E187*D187*C187,2)</f>
        <v>10.11</v>
      </c>
      <c r="I187" s="76">
        <f>+H187</f>
        <v>10.11</v>
      </c>
      <c r="J187" s="77">
        <v>1269</v>
      </c>
      <c r="K187" s="76" t="s">
        <v>79</v>
      </c>
      <c r="L187" s="77">
        <f>+ROUND(J187*I187,2)</f>
        <v>12829.59</v>
      </c>
    </row>
    <row r="188" spans="1:13" ht="151.5" customHeight="1">
      <c r="A188" s="11">
        <v>29</v>
      </c>
      <c r="B188" s="89" t="s">
        <v>80</v>
      </c>
      <c r="C188" s="89"/>
      <c r="D188" s="89"/>
      <c r="E188" s="89"/>
      <c r="F188" s="89"/>
      <c r="G188" s="89"/>
      <c r="H188" s="89"/>
      <c r="I188" s="76"/>
      <c r="J188" s="77"/>
      <c r="K188" s="76"/>
      <c r="L188" s="77"/>
      <c r="M188">
        <f>64+85</f>
        <v>149</v>
      </c>
    </row>
    <row r="189" spans="1:13" hidden="1">
      <c r="A189" s="11"/>
      <c r="B189" s="7" t="s">
        <v>62</v>
      </c>
      <c r="C189" s="10">
        <v>4</v>
      </c>
      <c r="D189" s="10">
        <v>1</v>
      </c>
      <c r="E189" s="10">
        <v>2.3250000000000002</v>
      </c>
      <c r="F189" s="10"/>
      <c r="G189" s="10">
        <v>2.1</v>
      </c>
      <c r="H189" s="11">
        <f>+ROUND(G189*E189*D189*C189,2)</f>
        <v>19.53</v>
      </c>
      <c r="I189" s="76"/>
      <c r="J189" s="77"/>
      <c r="K189" s="76"/>
      <c r="L189" s="77"/>
    </row>
    <row r="190" spans="1:13" hidden="1">
      <c r="A190" s="11"/>
      <c r="B190" s="7"/>
      <c r="C190" s="10">
        <v>2</v>
      </c>
      <c r="D190" s="10">
        <v>1</v>
      </c>
      <c r="E190" s="10">
        <v>4.3499999999999996</v>
      </c>
      <c r="F190" s="10"/>
      <c r="G190" s="10">
        <v>2.1</v>
      </c>
      <c r="H190" s="11">
        <f t="shared" ref="H190:H197" si="14">+ROUND(G190*E190*D190*C190,2)</f>
        <v>18.27</v>
      </c>
      <c r="I190" s="76"/>
      <c r="J190" s="77"/>
      <c r="K190" s="76"/>
      <c r="L190" s="77"/>
    </row>
    <row r="191" spans="1:13" hidden="1">
      <c r="A191" s="11"/>
      <c r="B191" s="7"/>
      <c r="C191" s="10">
        <v>1</v>
      </c>
      <c r="D191" s="10">
        <v>1</v>
      </c>
      <c r="E191" s="10">
        <v>1.6</v>
      </c>
      <c r="F191" s="10"/>
      <c r="G191" s="10">
        <v>2.1</v>
      </c>
      <c r="H191" s="11">
        <f t="shared" si="14"/>
        <v>3.36</v>
      </c>
      <c r="I191" s="76"/>
      <c r="J191" s="77"/>
      <c r="K191" s="76"/>
      <c r="L191" s="77"/>
    </row>
    <row r="192" spans="1:13" hidden="1">
      <c r="A192" s="11"/>
      <c r="B192" s="7"/>
      <c r="C192" s="10">
        <v>1</v>
      </c>
      <c r="D192" s="10">
        <v>1</v>
      </c>
      <c r="E192" s="10">
        <v>1.2</v>
      </c>
      <c r="F192" s="10"/>
      <c r="G192" s="10">
        <v>2.1</v>
      </c>
      <c r="H192" s="11">
        <f t="shared" si="14"/>
        <v>2.52</v>
      </c>
      <c r="I192" s="76"/>
      <c r="J192" s="77"/>
      <c r="K192" s="76"/>
      <c r="L192" s="77"/>
    </row>
    <row r="193" spans="1:13" hidden="1">
      <c r="A193" s="11"/>
      <c r="B193" s="7"/>
      <c r="C193" s="10">
        <v>1</v>
      </c>
      <c r="D193" s="10">
        <v>1</v>
      </c>
      <c r="E193" s="10">
        <v>1</v>
      </c>
      <c r="F193" s="10"/>
      <c r="G193" s="10">
        <v>2.1</v>
      </c>
      <c r="H193" s="11">
        <f t="shared" si="14"/>
        <v>2.1</v>
      </c>
      <c r="I193" s="76"/>
      <c r="J193" s="77"/>
      <c r="K193" s="76"/>
      <c r="L193" s="77"/>
    </row>
    <row r="194" spans="1:13" hidden="1">
      <c r="A194" s="11"/>
      <c r="B194" s="7" t="s">
        <v>81</v>
      </c>
      <c r="C194" s="10"/>
      <c r="D194" s="10"/>
      <c r="E194" s="10"/>
      <c r="F194" s="10"/>
      <c r="G194" s="10"/>
      <c r="H194" s="11"/>
      <c r="I194" s="76"/>
      <c r="J194" s="77"/>
      <c r="K194" s="76"/>
      <c r="L194" s="77"/>
    </row>
    <row r="195" spans="1:13" hidden="1">
      <c r="A195" s="11"/>
      <c r="B195" s="7" t="s">
        <v>45</v>
      </c>
      <c r="C195" s="10">
        <v>3</v>
      </c>
      <c r="D195" s="10">
        <v>1</v>
      </c>
      <c r="E195" s="10">
        <v>0.45</v>
      </c>
      <c r="F195" s="10"/>
      <c r="G195" s="10">
        <v>0.6</v>
      </c>
      <c r="H195" s="11">
        <f t="shared" si="14"/>
        <v>0.81</v>
      </c>
      <c r="I195" s="76"/>
      <c r="J195" s="77"/>
      <c r="K195" s="76"/>
      <c r="L195" s="77"/>
    </row>
    <row r="196" spans="1:13" hidden="1">
      <c r="A196" s="11"/>
      <c r="B196" s="7" t="s">
        <v>57</v>
      </c>
      <c r="C196" s="10">
        <v>2</v>
      </c>
      <c r="D196" s="10">
        <v>1</v>
      </c>
      <c r="E196" s="10">
        <v>1.05</v>
      </c>
      <c r="F196" s="10"/>
      <c r="G196" s="10">
        <v>2.1</v>
      </c>
      <c r="H196" s="11">
        <f t="shared" si="14"/>
        <v>4.41</v>
      </c>
      <c r="I196" s="76"/>
      <c r="J196" s="77"/>
      <c r="K196" s="76"/>
      <c r="L196" s="77"/>
    </row>
    <row r="197" spans="1:13" hidden="1">
      <c r="A197" s="11"/>
      <c r="B197" s="7"/>
      <c r="C197" s="10">
        <v>2</v>
      </c>
      <c r="D197" s="10">
        <v>1</v>
      </c>
      <c r="E197" s="10">
        <v>0.75</v>
      </c>
      <c r="F197" s="10"/>
      <c r="G197" s="10">
        <v>2.1</v>
      </c>
      <c r="H197" s="11">
        <f t="shared" si="14"/>
        <v>3.15</v>
      </c>
      <c r="I197" s="76"/>
      <c r="J197" s="77"/>
      <c r="K197" s="76"/>
      <c r="L197" s="77"/>
    </row>
    <row r="198" spans="1:13" hidden="1">
      <c r="A198" s="11"/>
      <c r="B198" s="7" t="s">
        <v>82</v>
      </c>
      <c r="C198" s="10">
        <v>0.33333333333333331</v>
      </c>
      <c r="D198" s="10">
        <f>+(H196+H197)</f>
        <v>7.5600000000000005</v>
      </c>
      <c r="E198" s="10"/>
      <c r="F198" s="10"/>
      <c r="G198" s="10"/>
      <c r="H198" s="11">
        <f>+ROUND(D198*C198,2)</f>
        <v>2.52</v>
      </c>
      <c r="I198" s="76"/>
      <c r="J198" s="77"/>
      <c r="K198" s="76"/>
      <c r="L198" s="77"/>
    </row>
    <row r="199" spans="1:13">
      <c r="A199" s="11"/>
      <c r="B199" s="91"/>
      <c r="C199" s="92"/>
      <c r="D199" s="92"/>
      <c r="E199" s="92"/>
      <c r="F199" s="92"/>
      <c r="G199" s="93"/>
      <c r="H199" s="11">
        <f>SUM(H189:H198)</f>
        <v>56.67</v>
      </c>
      <c r="I199" s="76">
        <f>+H199</f>
        <v>56.67</v>
      </c>
      <c r="J199" s="77">
        <v>1036</v>
      </c>
      <c r="K199" s="76" t="s">
        <v>79</v>
      </c>
      <c r="L199" s="77">
        <f>+ROUND(J199*I199,2)</f>
        <v>58710.12</v>
      </c>
    </row>
    <row r="200" spans="1:13" ht="132.75" customHeight="1">
      <c r="A200" s="11">
        <v>30</v>
      </c>
      <c r="B200" s="89" t="s">
        <v>83</v>
      </c>
      <c r="C200" s="89"/>
      <c r="D200" s="89"/>
      <c r="E200" s="89"/>
      <c r="F200" s="89"/>
      <c r="G200" s="89"/>
      <c r="H200" s="89"/>
      <c r="I200" s="76"/>
      <c r="J200" s="77"/>
      <c r="K200" s="76"/>
      <c r="L200" s="77"/>
      <c r="M200">
        <f>233+85</f>
        <v>318</v>
      </c>
    </row>
    <row r="201" spans="1:13" ht="24">
      <c r="A201" s="11"/>
      <c r="B201" s="63" t="s">
        <v>84</v>
      </c>
      <c r="C201" s="10">
        <v>3</v>
      </c>
      <c r="D201" s="10">
        <v>1</v>
      </c>
      <c r="E201" s="10">
        <f>+(0.45+0.6)*2</f>
        <v>2.1</v>
      </c>
      <c r="F201" s="10"/>
      <c r="G201" s="10"/>
      <c r="H201" s="10">
        <f>+ROUND(E201*D201*C201,2)</f>
        <v>6.3</v>
      </c>
      <c r="I201" s="80">
        <f>+H201</f>
        <v>6.3</v>
      </c>
      <c r="J201" s="77">
        <v>183</v>
      </c>
      <c r="K201" s="76" t="s">
        <v>70</v>
      </c>
      <c r="L201" s="77">
        <f>+ROUND(J201*I201,2)</f>
        <v>1152.9000000000001</v>
      </c>
    </row>
    <row r="202" spans="1:13">
      <c r="A202" s="11"/>
      <c r="B202" s="11" t="s">
        <v>85</v>
      </c>
      <c r="C202" s="10">
        <v>3</v>
      </c>
      <c r="D202" s="10">
        <v>1</v>
      </c>
      <c r="E202" s="10">
        <v>0.6</v>
      </c>
      <c r="F202" s="10"/>
      <c r="G202" s="10"/>
      <c r="H202" s="10">
        <f>+ROUND(E202*D202*C202,2)</f>
        <v>1.8</v>
      </c>
      <c r="I202" s="80">
        <f t="shared" ref="I202:I203" si="15">+H202</f>
        <v>1.8</v>
      </c>
      <c r="J202" s="77">
        <v>658</v>
      </c>
      <c r="K202" s="76" t="s">
        <v>70</v>
      </c>
      <c r="L202" s="77">
        <f t="shared" ref="L202:L203" si="16">+ROUND(J202*I202,2)</f>
        <v>1184.4000000000001</v>
      </c>
    </row>
    <row r="203" spans="1:13" ht="24">
      <c r="A203" s="11"/>
      <c r="B203" s="63" t="s">
        <v>86</v>
      </c>
      <c r="C203" s="10">
        <v>3</v>
      </c>
      <c r="D203" s="10">
        <v>4</v>
      </c>
      <c r="E203" s="10">
        <v>0.45</v>
      </c>
      <c r="F203" s="10"/>
      <c r="G203" s="10"/>
      <c r="H203" s="10">
        <f>+ROUND(E203*D203*C203,2)</f>
        <v>5.4</v>
      </c>
      <c r="I203" s="80">
        <f t="shared" si="15"/>
        <v>5.4</v>
      </c>
      <c r="J203" s="77">
        <v>263</v>
      </c>
      <c r="K203" s="76" t="s">
        <v>70</v>
      </c>
      <c r="L203" s="77">
        <f t="shared" si="16"/>
        <v>1420.2</v>
      </c>
    </row>
    <row r="204" spans="1:13" ht="216.75" customHeight="1">
      <c r="A204" s="11">
        <v>31</v>
      </c>
      <c r="B204" s="89" t="s">
        <v>87</v>
      </c>
      <c r="C204" s="90"/>
      <c r="D204" s="90"/>
      <c r="E204" s="90"/>
      <c r="F204" s="90"/>
      <c r="G204" s="90"/>
      <c r="H204" s="90"/>
      <c r="I204" s="76"/>
      <c r="J204" s="77"/>
      <c r="K204" s="76"/>
      <c r="L204" s="77"/>
      <c r="M204">
        <f>243+85</f>
        <v>328</v>
      </c>
    </row>
    <row r="205" spans="1:13">
      <c r="A205" s="11"/>
      <c r="B205" s="11"/>
      <c r="C205" s="10">
        <v>3</v>
      </c>
      <c r="D205" s="10">
        <v>1</v>
      </c>
      <c r="E205" s="10">
        <v>0.45</v>
      </c>
      <c r="F205" s="10"/>
      <c r="G205" s="10">
        <v>0.6</v>
      </c>
      <c r="H205" s="11">
        <f>+ROUND(G205*E205*D205*C205,2)</f>
        <v>0.81</v>
      </c>
      <c r="I205" s="76">
        <f>+H205</f>
        <v>0.81</v>
      </c>
      <c r="J205" s="77">
        <v>730</v>
      </c>
      <c r="K205" s="76" t="s">
        <v>79</v>
      </c>
      <c r="L205" s="77">
        <f>+ROUND(J205*I205,2)</f>
        <v>591.29999999999995</v>
      </c>
    </row>
    <row r="206" spans="1:13" ht="52.5" customHeight="1">
      <c r="A206" s="11">
        <v>32</v>
      </c>
      <c r="B206" s="89" t="s">
        <v>88</v>
      </c>
      <c r="C206" s="89"/>
      <c r="D206" s="89"/>
      <c r="E206" s="89"/>
      <c r="F206" s="89"/>
      <c r="G206" s="89"/>
      <c r="H206" s="89"/>
      <c r="I206" s="76">
        <f>+I205</f>
        <v>0.81</v>
      </c>
      <c r="J206" s="77">
        <v>585</v>
      </c>
      <c r="K206" s="76" t="s">
        <v>79</v>
      </c>
      <c r="L206" s="77">
        <f>+ROUND(J206*I206,2)</f>
        <v>473.85</v>
      </c>
    </row>
    <row r="207" spans="1:13" ht="63.75" customHeight="1">
      <c r="A207" s="11">
        <v>33</v>
      </c>
      <c r="B207" s="89" t="s">
        <v>199</v>
      </c>
      <c r="C207" s="89"/>
      <c r="D207" s="89"/>
      <c r="E207" s="89"/>
      <c r="F207" s="89"/>
      <c r="G207" s="89"/>
      <c r="H207" s="89"/>
      <c r="I207" s="76"/>
      <c r="J207" s="77"/>
      <c r="K207" s="76"/>
      <c r="L207" s="77"/>
      <c r="M207">
        <f>104+85</f>
        <v>189</v>
      </c>
    </row>
    <row r="208" spans="1:13" hidden="1">
      <c r="A208" s="11"/>
      <c r="B208" s="7" t="s">
        <v>90</v>
      </c>
      <c r="C208" s="10">
        <v>6</v>
      </c>
      <c r="D208" s="10">
        <v>1</v>
      </c>
      <c r="E208" s="10">
        <v>0.6</v>
      </c>
      <c r="F208" s="10"/>
      <c r="G208" s="10">
        <v>0.6</v>
      </c>
      <c r="H208" s="11">
        <f>+ROUND(G208*E208*D208*C208,2)</f>
        <v>2.16</v>
      </c>
      <c r="I208" s="76"/>
      <c r="J208" s="77"/>
      <c r="K208" s="76"/>
      <c r="L208" s="77"/>
    </row>
    <row r="209" spans="1:13" hidden="1">
      <c r="A209" s="11"/>
      <c r="B209" s="7" t="s">
        <v>45</v>
      </c>
      <c r="C209" s="10">
        <v>3</v>
      </c>
      <c r="D209" s="10">
        <v>1</v>
      </c>
      <c r="E209" s="10">
        <v>0.45</v>
      </c>
      <c r="F209" s="10"/>
      <c r="G209" s="10">
        <v>0.6</v>
      </c>
      <c r="H209" s="11">
        <f>+ROUND(G209*E209*D209*C209,2)</f>
        <v>0.81</v>
      </c>
      <c r="I209" s="76"/>
      <c r="J209" s="77"/>
      <c r="K209" s="76"/>
      <c r="L209" s="77"/>
    </row>
    <row r="210" spans="1:13" hidden="1">
      <c r="A210" s="11"/>
      <c r="B210" s="7"/>
      <c r="C210" s="10"/>
      <c r="D210" s="10"/>
      <c r="E210" s="10"/>
      <c r="F210" s="10"/>
      <c r="G210" s="10"/>
      <c r="H210" s="11">
        <f>SUM(H208:H209)</f>
        <v>2.97</v>
      </c>
      <c r="I210" s="76"/>
      <c r="J210" s="77"/>
      <c r="K210" s="76"/>
      <c r="L210" s="77"/>
    </row>
    <row r="211" spans="1:13">
      <c r="A211" s="11"/>
      <c r="B211" s="7"/>
      <c r="C211" s="10"/>
      <c r="D211" s="27"/>
      <c r="E211" s="10">
        <v>2.97</v>
      </c>
      <c r="F211" s="10">
        <v>16</v>
      </c>
      <c r="G211" s="10">
        <f>+ROUND(F211*E211,2)</f>
        <v>47.52</v>
      </c>
      <c r="H211" s="11">
        <f>+ROUND(G211/100,3)</f>
        <v>0.47499999999999998</v>
      </c>
      <c r="I211" s="76">
        <f>+H211</f>
        <v>0.47499999999999998</v>
      </c>
      <c r="J211" s="77">
        <v>10021</v>
      </c>
      <c r="K211" s="76" t="s">
        <v>91</v>
      </c>
      <c r="L211" s="77">
        <f>+ROUND(J211*I211,2)</f>
        <v>4759.9799999999996</v>
      </c>
    </row>
    <row r="212" spans="1:13" ht="39.75" customHeight="1">
      <c r="A212" s="11">
        <v>34</v>
      </c>
      <c r="B212" s="89" t="s">
        <v>92</v>
      </c>
      <c r="C212" s="89"/>
      <c r="D212" s="89"/>
      <c r="E212" s="89"/>
      <c r="F212" s="89"/>
      <c r="G212" s="89"/>
      <c r="H212" s="89"/>
      <c r="I212" s="76"/>
      <c r="J212" s="77"/>
      <c r="K212" s="76"/>
      <c r="L212" s="77"/>
      <c r="M212">
        <f>198+85</f>
        <v>283</v>
      </c>
    </row>
    <row r="213" spans="1:13" ht="24">
      <c r="A213" s="11"/>
      <c r="B213" s="26" t="s">
        <v>93</v>
      </c>
      <c r="C213" s="19"/>
      <c r="D213" s="19">
        <f>+H164</f>
        <v>136.32999999999998</v>
      </c>
      <c r="E213" s="19">
        <f>+H168</f>
        <v>10.79</v>
      </c>
      <c r="F213" s="19">
        <f>+H170</f>
        <v>9.2100000000000009</v>
      </c>
      <c r="G213" s="19">
        <f>+H199</f>
        <v>56.67</v>
      </c>
      <c r="H213" s="7">
        <f>+(D213+E213-(F213+G213))</f>
        <v>81.239999999999981</v>
      </c>
      <c r="I213" s="76">
        <f>+H213</f>
        <v>81.239999999999981</v>
      </c>
      <c r="J213" s="77">
        <v>122</v>
      </c>
      <c r="K213" s="76" t="s">
        <v>79</v>
      </c>
      <c r="L213" s="77">
        <f>+ROUND(J213*I213,2)</f>
        <v>9911.2800000000007</v>
      </c>
    </row>
    <row r="214" spans="1:13" ht="102" customHeight="1">
      <c r="A214" s="11">
        <v>35</v>
      </c>
      <c r="B214" s="89" t="s">
        <v>94</v>
      </c>
      <c r="C214" s="90"/>
      <c r="D214" s="90"/>
      <c r="E214" s="90"/>
      <c r="F214" s="90"/>
      <c r="G214" s="90"/>
      <c r="H214" s="90"/>
      <c r="I214" s="76"/>
      <c r="J214" s="77"/>
      <c r="K214" s="76"/>
      <c r="L214" s="77"/>
    </row>
    <row r="215" spans="1:13" hidden="1">
      <c r="A215" s="11"/>
      <c r="B215" s="7" t="s">
        <v>95</v>
      </c>
      <c r="C215" s="10">
        <v>4</v>
      </c>
      <c r="D215" s="10">
        <v>1</v>
      </c>
      <c r="E215" s="10">
        <v>2.3250000000000002</v>
      </c>
      <c r="F215" s="10"/>
      <c r="G215" s="10">
        <f>3-(0.125+2.1)</f>
        <v>0.77499999999999991</v>
      </c>
      <c r="H215" s="11">
        <f>+ROUND(G215*E215*D215*C215,2)</f>
        <v>7.21</v>
      </c>
      <c r="I215" s="76"/>
      <c r="J215" s="77"/>
      <c r="K215" s="76"/>
      <c r="L215" s="77"/>
    </row>
    <row r="216" spans="1:13" hidden="1">
      <c r="A216" s="11"/>
      <c r="B216" s="7" t="s">
        <v>96</v>
      </c>
      <c r="C216" s="10">
        <v>2</v>
      </c>
      <c r="D216" s="10">
        <v>1</v>
      </c>
      <c r="E216" s="10">
        <v>4.3499999999999996</v>
      </c>
      <c r="F216" s="10"/>
      <c r="G216" s="10">
        <f>+G215</f>
        <v>0.77499999999999991</v>
      </c>
      <c r="H216" s="11">
        <f t="shared" ref="H216:H220" si="17">+ROUND(G216*E216*D216*C216,2)</f>
        <v>6.74</v>
      </c>
      <c r="I216" s="76"/>
      <c r="J216" s="77"/>
      <c r="K216" s="76"/>
      <c r="L216" s="77"/>
    </row>
    <row r="217" spans="1:13" hidden="1">
      <c r="A217" s="11"/>
      <c r="B217" s="7"/>
      <c r="C217" s="10">
        <v>2</v>
      </c>
      <c r="D217" s="10">
        <v>1</v>
      </c>
      <c r="E217" s="10">
        <v>1.6</v>
      </c>
      <c r="F217" s="10"/>
      <c r="G217" s="10">
        <f>+G216</f>
        <v>0.77499999999999991</v>
      </c>
      <c r="H217" s="11">
        <f t="shared" si="17"/>
        <v>2.48</v>
      </c>
      <c r="I217" s="76"/>
      <c r="J217" s="77"/>
      <c r="K217" s="76"/>
      <c r="L217" s="77"/>
    </row>
    <row r="218" spans="1:13" hidden="1">
      <c r="A218" s="11"/>
      <c r="B218" s="7"/>
      <c r="C218" s="10">
        <v>2</v>
      </c>
      <c r="D218" s="10">
        <v>1</v>
      </c>
      <c r="E218" s="10">
        <v>1.2</v>
      </c>
      <c r="F218" s="10"/>
      <c r="G218" s="10">
        <f>+G217</f>
        <v>0.77499999999999991</v>
      </c>
      <c r="H218" s="11">
        <f t="shared" si="17"/>
        <v>1.86</v>
      </c>
      <c r="I218" s="76"/>
      <c r="J218" s="77"/>
      <c r="K218" s="76"/>
      <c r="L218" s="77"/>
    </row>
    <row r="219" spans="1:13" hidden="1">
      <c r="A219" s="11"/>
      <c r="B219" s="7"/>
      <c r="C219" s="10">
        <v>2</v>
      </c>
      <c r="D219" s="10">
        <v>1</v>
      </c>
      <c r="E219" s="10">
        <v>1</v>
      </c>
      <c r="F219" s="10"/>
      <c r="G219" s="10">
        <f>+G218</f>
        <v>0.77499999999999991</v>
      </c>
      <c r="H219" s="11">
        <f t="shared" si="17"/>
        <v>1.55</v>
      </c>
      <c r="I219" s="76"/>
      <c r="J219" s="77"/>
      <c r="K219" s="76"/>
      <c r="L219" s="77"/>
    </row>
    <row r="220" spans="1:13" hidden="1">
      <c r="A220" s="11"/>
      <c r="B220" s="7" t="s">
        <v>97</v>
      </c>
      <c r="C220" s="10">
        <v>1</v>
      </c>
      <c r="D220" s="10">
        <v>1</v>
      </c>
      <c r="E220" s="10">
        <v>4.3499999999999996</v>
      </c>
      <c r="F220" s="10"/>
      <c r="G220" s="10">
        <v>2.3250000000000002</v>
      </c>
      <c r="H220" s="11">
        <f t="shared" si="17"/>
        <v>10.11</v>
      </c>
      <c r="I220" s="76"/>
      <c r="J220" s="77"/>
      <c r="K220" s="76"/>
      <c r="L220" s="77"/>
    </row>
    <row r="221" spans="1:13">
      <c r="A221" s="11"/>
      <c r="B221" s="91"/>
      <c r="C221" s="92"/>
      <c r="D221" s="92"/>
      <c r="E221" s="92"/>
      <c r="F221" s="92"/>
      <c r="G221" s="93"/>
      <c r="H221" s="11">
        <f>SUM(H215:H220)</f>
        <v>29.95</v>
      </c>
      <c r="I221" s="76">
        <f>+H221</f>
        <v>29.95</v>
      </c>
      <c r="J221" s="77">
        <v>4420</v>
      </c>
      <c r="K221" s="76" t="s">
        <v>98</v>
      </c>
      <c r="L221" s="77">
        <f>+ROUND(J221%*I221,2)</f>
        <v>1323.79</v>
      </c>
    </row>
    <row r="222" spans="1:13" ht="47.25" customHeight="1">
      <c r="A222" s="11">
        <v>36</v>
      </c>
      <c r="B222" s="89" t="s">
        <v>200</v>
      </c>
      <c r="C222" s="89"/>
      <c r="D222" s="89"/>
      <c r="E222" s="89"/>
      <c r="F222" s="89"/>
      <c r="G222" s="89"/>
      <c r="H222" s="89"/>
      <c r="I222" s="76">
        <f>+I221</f>
        <v>29.95</v>
      </c>
      <c r="J222" s="77">
        <v>49</v>
      </c>
      <c r="K222" s="76" t="s">
        <v>79</v>
      </c>
      <c r="L222" s="77">
        <f>+ROUND(J222*I222,2)</f>
        <v>1467.55</v>
      </c>
    </row>
    <row r="223" spans="1:13" ht="100.5" customHeight="1">
      <c r="A223" s="11">
        <v>37</v>
      </c>
      <c r="B223" s="89" t="s">
        <v>101</v>
      </c>
      <c r="C223" s="90"/>
      <c r="D223" s="90"/>
      <c r="E223" s="90"/>
      <c r="F223" s="90"/>
      <c r="G223" s="90"/>
      <c r="H223" s="90"/>
      <c r="I223" s="76"/>
      <c r="J223" s="77"/>
      <c r="K223" s="76"/>
      <c r="L223" s="77"/>
    </row>
    <row r="224" spans="1:13" hidden="1">
      <c r="A224" s="11"/>
      <c r="B224" s="7" t="s">
        <v>99</v>
      </c>
      <c r="C224" s="10">
        <v>1</v>
      </c>
      <c r="D224" s="10">
        <v>2</v>
      </c>
      <c r="E224" s="10">
        <v>4.8499999999999996</v>
      </c>
      <c r="F224" s="10"/>
      <c r="G224" s="10">
        <v>3.6</v>
      </c>
      <c r="H224" s="11">
        <f>+ROUND(G224*E224*D224*C224,2)</f>
        <v>34.92</v>
      </c>
      <c r="I224" s="76"/>
      <c r="J224" s="77"/>
      <c r="K224" s="76"/>
      <c r="L224" s="77"/>
    </row>
    <row r="225" spans="1:15" hidden="1">
      <c r="A225" s="11"/>
      <c r="B225" s="7"/>
      <c r="C225" s="10">
        <v>1</v>
      </c>
      <c r="D225" s="10">
        <v>2</v>
      </c>
      <c r="E225" s="10">
        <v>2.8250000000000002</v>
      </c>
      <c r="F225" s="10"/>
      <c r="G225" s="10">
        <v>3.6</v>
      </c>
      <c r="H225" s="11">
        <f t="shared" ref="H225:H233" si="18">+ROUND(G225*E225*D225*C225,2)</f>
        <v>20.34</v>
      </c>
      <c r="I225" s="76"/>
      <c r="J225" s="77"/>
      <c r="K225" s="76"/>
      <c r="L225" s="77"/>
    </row>
    <row r="226" spans="1:15" hidden="1">
      <c r="A226" s="11"/>
      <c r="B226" s="7" t="s">
        <v>33</v>
      </c>
      <c r="C226" s="10">
        <v>3</v>
      </c>
      <c r="D226" s="10">
        <v>2</v>
      </c>
      <c r="E226" s="10">
        <v>0.45</v>
      </c>
      <c r="F226" s="10"/>
      <c r="G226" s="10">
        <v>0.5</v>
      </c>
      <c r="H226" s="11">
        <f t="shared" si="18"/>
        <v>1.35</v>
      </c>
      <c r="I226" s="76"/>
      <c r="J226" s="77"/>
      <c r="K226" s="76"/>
      <c r="L226" s="77"/>
    </row>
    <row r="227" spans="1:15" hidden="1">
      <c r="A227" s="11"/>
      <c r="B227" s="7"/>
      <c r="C227" s="10">
        <v>3</v>
      </c>
      <c r="D227" s="10">
        <v>1</v>
      </c>
      <c r="E227" s="10">
        <v>1.4</v>
      </c>
      <c r="F227" s="10"/>
      <c r="G227" s="10">
        <v>0.1</v>
      </c>
      <c r="H227" s="11">
        <f t="shared" si="18"/>
        <v>0.42</v>
      </c>
      <c r="I227" s="76"/>
      <c r="J227" s="77"/>
      <c r="K227" s="76"/>
      <c r="L227" s="77"/>
    </row>
    <row r="228" spans="1:15" hidden="1">
      <c r="A228" s="11"/>
      <c r="B228" s="7" t="s">
        <v>39</v>
      </c>
      <c r="C228" s="10">
        <v>1</v>
      </c>
      <c r="D228" s="10">
        <v>2</v>
      </c>
      <c r="E228" s="10">
        <v>4.8499999999999996</v>
      </c>
      <c r="F228" s="10"/>
      <c r="G228" s="10">
        <v>0.125</v>
      </c>
      <c r="H228" s="11">
        <f t="shared" si="18"/>
        <v>1.21</v>
      </c>
      <c r="I228" s="76"/>
      <c r="J228" s="77"/>
      <c r="K228" s="76"/>
      <c r="L228" s="77"/>
    </row>
    <row r="229" spans="1:15" hidden="1">
      <c r="A229" s="11"/>
      <c r="B229" s="7"/>
      <c r="C229" s="10">
        <v>1</v>
      </c>
      <c r="D229" s="10">
        <v>2</v>
      </c>
      <c r="E229" s="10">
        <v>2.8250000000000002</v>
      </c>
      <c r="F229" s="10"/>
      <c r="G229" s="10">
        <v>0.125</v>
      </c>
      <c r="H229" s="11">
        <f t="shared" si="18"/>
        <v>0.71</v>
      </c>
      <c r="I229" s="76"/>
      <c r="J229" s="77"/>
      <c r="K229" s="76"/>
      <c r="L229" s="77"/>
    </row>
    <row r="230" spans="1:15" hidden="1">
      <c r="A230" s="11"/>
      <c r="B230" s="7" t="s">
        <v>61</v>
      </c>
      <c r="C230" s="10">
        <v>1</v>
      </c>
      <c r="D230" s="10">
        <v>2</v>
      </c>
      <c r="E230" s="10">
        <f>2.85-0.25</f>
        <v>2.6</v>
      </c>
      <c r="F230" s="10"/>
      <c r="G230" s="10">
        <v>0.3</v>
      </c>
      <c r="H230" s="11">
        <f t="shared" si="18"/>
        <v>1.56</v>
      </c>
      <c r="I230" s="76"/>
      <c r="J230" s="77"/>
      <c r="K230" s="76"/>
      <c r="L230" s="77"/>
    </row>
    <row r="231" spans="1:15" hidden="1">
      <c r="A231" s="11"/>
      <c r="B231" s="7"/>
      <c r="C231" s="10">
        <v>1</v>
      </c>
      <c r="D231" s="10">
        <v>2</v>
      </c>
      <c r="E231" s="10">
        <f>2.825-0.5</f>
        <v>2.3250000000000002</v>
      </c>
      <c r="F231" s="10"/>
      <c r="G231" s="10">
        <v>0.3</v>
      </c>
      <c r="H231" s="10">
        <f t="shared" si="18"/>
        <v>1.4</v>
      </c>
      <c r="I231" s="76"/>
      <c r="J231" s="77"/>
      <c r="K231" s="76"/>
      <c r="L231" s="77"/>
    </row>
    <row r="232" spans="1:15" hidden="1">
      <c r="A232" s="11"/>
      <c r="B232" s="7" t="s">
        <v>56</v>
      </c>
      <c r="C232" s="10">
        <v>-3</v>
      </c>
      <c r="D232" s="10">
        <v>1</v>
      </c>
      <c r="E232" s="10">
        <v>0.45</v>
      </c>
      <c r="F232" s="10"/>
      <c r="G232" s="10">
        <v>0.5</v>
      </c>
      <c r="H232" s="11">
        <f t="shared" si="18"/>
        <v>-0.68</v>
      </c>
      <c r="I232" s="76"/>
      <c r="J232" s="77"/>
      <c r="K232" s="76"/>
      <c r="L232" s="77"/>
    </row>
    <row r="233" spans="1:15" hidden="1">
      <c r="A233" s="11"/>
      <c r="B233" s="7"/>
      <c r="C233" s="10">
        <v>-2</v>
      </c>
      <c r="D233" s="10">
        <v>1.05</v>
      </c>
      <c r="E233" s="10">
        <v>1.05</v>
      </c>
      <c r="F233" s="10"/>
      <c r="G233" s="10">
        <v>2.1</v>
      </c>
      <c r="H233" s="11">
        <f t="shared" si="18"/>
        <v>-4.63</v>
      </c>
      <c r="I233" s="76"/>
      <c r="J233" s="77"/>
      <c r="K233" s="76"/>
      <c r="L233" s="77"/>
    </row>
    <row r="234" spans="1:15">
      <c r="A234" s="11"/>
      <c r="B234" s="91"/>
      <c r="C234" s="92"/>
      <c r="D234" s="92"/>
      <c r="E234" s="92"/>
      <c r="F234" s="92"/>
      <c r="G234" s="93"/>
      <c r="H234" s="10">
        <f>SUM(H224:H233)</f>
        <v>56.600000000000009</v>
      </c>
      <c r="I234" s="80">
        <f>+H234</f>
        <v>56.600000000000009</v>
      </c>
      <c r="J234" s="77">
        <v>4510</v>
      </c>
      <c r="K234" s="76" t="s">
        <v>98</v>
      </c>
      <c r="L234" s="77">
        <f>+ROUND(J234%*I234,2)</f>
        <v>2552.66</v>
      </c>
    </row>
    <row r="235" spans="1:15" ht="90" customHeight="1">
      <c r="A235" s="11">
        <v>38</v>
      </c>
      <c r="B235" s="89" t="s">
        <v>102</v>
      </c>
      <c r="C235" s="90"/>
      <c r="D235" s="90"/>
      <c r="E235" s="90"/>
      <c r="F235" s="90"/>
      <c r="G235" s="90"/>
      <c r="H235" s="90"/>
      <c r="I235" s="80">
        <f>+I234</f>
        <v>56.600000000000009</v>
      </c>
      <c r="J235" s="77">
        <v>67</v>
      </c>
      <c r="K235" s="76" t="s">
        <v>48</v>
      </c>
      <c r="L235" s="77">
        <f>+ROUND(J235*I235,2)</f>
        <v>3792.2</v>
      </c>
    </row>
    <row r="236" spans="1:15" ht="55.5" customHeight="1">
      <c r="A236" s="11">
        <v>39</v>
      </c>
      <c r="B236" s="89" t="s">
        <v>103</v>
      </c>
      <c r="C236" s="90"/>
      <c r="D236" s="90"/>
      <c r="E236" s="90"/>
      <c r="F236" s="90"/>
      <c r="G236" s="90"/>
      <c r="H236" s="90"/>
      <c r="I236" s="76">
        <v>9.2100000000000009</v>
      </c>
      <c r="J236" s="77">
        <v>38</v>
      </c>
      <c r="K236" s="76" t="s">
        <v>79</v>
      </c>
      <c r="L236" s="77">
        <f>+ROUND(J236*I236,2)</f>
        <v>349.98</v>
      </c>
    </row>
    <row r="237" spans="1:15" ht="51" customHeight="1">
      <c r="A237" s="11">
        <v>40</v>
      </c>
      <c r="B237" s="89" t="s">
        <v>104</v>
      </c>
      <c r="C237" s="90"/>
      <c r="D237" s="90"/>
      <c r="E237" s="90"/>
      <c r="F237" s="90"/>
      <c r="G237" s="90"/>
      <c r="H237" s="90"/>
      <c r="I237" s="76"/>
      <c r="J237" s="77"/>
      <c r="K237" s="76"/>
      <c r="L237" s="77"/>
    </row>
    <row r="238" spans="1:15" hidden="1">
      <c r="A238" s="11"/>
      <c r="B238" s="7" t="s">
        <v>90</v>
      </c>
      <c r="C238" s="10">
        <v>6</v>
      </c>
      <c r="D238" s="10">
        <v>1</v>
      </c>
      <c r="E238" s="10">
        <v>0.6</v>
      </c>
      <c r="F238" s="10"/>
      <c r="G238" s="10">
        <v>0.6</v>
      </c>
      <c r="H238" s="11">
        <f>+ROUND(G238*E238*D238*C238,2)</f>
        <v>2.16</v>
      </c>
      <c r="I238" s="76"/>
      <c r="J238" s="77"/>
      <c r="K238" s="76"/>
      <c r="L238" s="77"/>
      <c r="O238">
        <f>4.2/1.5</f>
        <v>2.8000000000000003</v>
      </c>
    </row>
    <row r="239" spans="1:15" hidden="1">
      <c r="A239" s="11"/>
      <c r="B239" s="7" t="s">
        <v>45</v>
      </c>
      <c r="C239" s="10">
        <v>3</v>
      </c>
      <c r="D239" s="10">
        <v>1</v>
      </c>
      <c r="E239" s="10">
        <v>4.5</v>
      </c>
      <c r="F239" s="10"/>
      <c r="G239" s="10">
        <v>0.5</v>
      </c>
      <c r="H239" s="11">
        <f t="shared" ref="H239:H240" si="19">+ROUND(G239*E239*D239*C239,2)</f>
        <v>6.75</v>
      </c>
      <c r="I239" s="76"/>
      <c r="J239" s="77"/>
      <c r="K239" s="76"/>
      <c r="L239" s="77"/>
    </row>
    <row r="240" spans="1:15" hidden="1">
      <c r="A240" s="11"/>
      <c r="B240" s="7" t="s">
        <v>105</v>
      </c>
      <c r="C240" s="10">
        <v>2</v>
      </c>
      <c r="D240" s="10">
        <v>1</v>
      </c>
      <c r="E240" s="10">
        <v>1</v>
      </c>
      <c r="F240" s="10"/>
      <c r="G240" s="10">
        <v>2</v>
      </c>
      <c r="H240" s="10">
        <f t="shared" si="19"/>
        <v>4</v>
      </c>
      <c r="I240" s="76"/>
      <c r="J240" s="77"/>
      <c r="K240" s="76"/>
      <c r="L240" s="77"/>
    </row>
    <row r="241" spans="1:14">
      <c r="A241" s="11"/>
      <c r="B241" s="7"/>
      <c r="C241" s="19"/>
      <c r="D241" s="19"/>
      <c r="E241" s="19"/>
      <c r="F241" s="19"/>
      <c r="G241" s="19"/>
      <c r="H241" s="11">
        <f>SUM(H238:H240)</f>
        <v>12.91</v>
      </c>
      <c r="I241" s="76">
        <f>+H241</f>
        <v>12.91</v>
      </c>
      <c r="J241" s="77">
        <v>29</v>
      </c>
      <c r="K241" s="76" t="s">
        <v>79</v>
      </c>
      <c r="L241" s="77">
        <f>+ROUND(J241*I241,2)</f>
        <v>374.39</v>
      </c>
    </row>
    <row r="242" spans="1:14" ht="87.75" customHeight="1">
      <c r="A242" s="11">
        <v>41</v>
      </c>
      <c r="B242" s="89" t="s">
        <v>106</v>
      </c>
      <c r="C242" s="89"/>
      <c r="D242" s="89"/>
      <c r="E242" s="89"/>
      <c r="F242" s="89"/>
      <c r="G242" s="89"/>
      <c r="H242" s="89"/>
      <c r="I242" s="76">
        <f>+I236</f>
        <v>9.2100000000000009</v>
      </c>
      <c r="J242" s="77">
        <v>81</v>
      </c>
      <c r="K242" s="76" t="s">
        <v>79</v>
      </c>
      <c r="L242" s="77">
        <f t="shared" ref="L242:L244" si="20">+ROUND(J242*I242,2)</f>
        <v>746.01</v>
      </c>
    </row>
    <row r="243" spans="1:14" ht="94.5" customHeight="1">
      <c r="A243" s="11">
        <v>42</v>
      </c>
      <c r="B243" s="89" t="s">
        <v>107</v>
      </c>
      <c r="C243" s="89"/>
      <c r="D243" s="89"/>
      <c r="E243" s="89"/>
      <c r="F243" s="89"/>
      <c r="G243" s="89"/>
      <c r="H243" s="89"/>
      <c r="I243" s="76">
        <f>+I241</f>
        <v>12.91</v>
      </c>
      <c r="J243" s="77">
        <v>79</v>
      </c>
      <c r="K243" s="76" t="s">
        <v>79</v>
      </c>
      <c r="L243" s="77">
        <f t="shared" si="20"/>
        <v>1019.89</v>
      </c>
    </row>
    <row r="244" spans="1:14" ht="54.75" customHeight="1">
      <c r="A244" s="11">
        <v>43</v>
      </c>
      <c r="B244" s="89" t="s">
        <v>108</v>
      </c>
      <c r="C244" s="89"/>
      <c r="D244" s="89"/>
      <c r="E244" s="89"/>
      <c r="F244" s="89"/>
      <c r="G244" s="89"/>
      <c r="H244" s="89"/>
      <c r="I244" s="80">
        <v>450</v>
      </c>
      <c r="J244" s="77">
        <v>12</v>
      </c>
      <c r="K244" s="76" t="s">
        <v>79</v>
      </c>
      <c r="L244" s="77">
        <f t="shared" si="20"/>
        <v>5400</v>
      </c>
      <c r="M244">
        <f>268+85</f>
        <v>353</v>
      </c>
    </row>
    <row r="245" spans="1:14" ht="41.25" customHeight="1">
      <c r="A245" s="11">
        <v>44</v>
      </c>
      <c r="B245" s="89" t="s">
        <v>109</v>
      </c>
      <c r="C245" s="89"/>
      <c r="D245" s="89"/>
      <c r="E245" s="89"/>
      <c r="F245" s="89"/>
      <c r="G245" s="89"/>
      <c r="H245" s="89"/>
      <c r="I245" s="76"/>
      <c r="J245" s="77"/>
      <c r="K245" s="76"/>
      <c r="L245" s="77"/>
      <c r="M245">
        <f>261+85</f>
        <v>346</v>
      </c>
    </row>
    <row r="246" spans="1:14" ht="42" customHeight="1">
      <c r="A246" s="11" t="s">
        <v>111</v>
      </c>
      <c r="B246" s="89" t="s">
        <v>110</v>
      </c>
      <c r="C246" s="90"/>
      <c r="D246" s="90"/>
      <c r="E246" s="90"/>
      <c r="F246" s="90"/>
      <c r="G246" s="90"/>
      <c r="H246" s="90"/>
      <c r="I246" s="80">
        <v>7</v>
      </c>
      <c r="J246" s="77">
        <v>162</v>
      </c>
      <c r="K246" s="76" t="s">
        <v>74</v>
      </c>
      <c r="L246" s="77">
        <f>+ROUND(J246*I246,2)</f>
        <v>1134</v>
      </c>
    </row>
    <row r="247" spans="1:14" ht="39" customHeight="1">
      <c r="A247" s="11" t="s">
        <v>112</v>
      </c>
      <c r="B247" s="89" t="s">
        <v>113</v>
      </c>
      <c r="C247" s="90"/>
      <c r="D247" s="90"/>
      <c r="E247" s="90"/>
      <c r="F247" s="90"/>
      <c r="G247" s="90"/>
      <c r="H247" s="90"/>
      <c r="I247" s="80">
        <v>3</v>
      </c>
      <c r="J247" s="77">
        <v>187</v>
      </c>
      <c r="K247" s="76" t="s">
        <v>74</v>
      </c>
      <c r="L247" s="77">
        <f>+ROUND(J247*I247,2)</f>
        <v>561</v>
      </c>
    </row>
    <row r="248" spans="1:14" ht="45.75" customHeight="1">
      <c r="A248" s="11" t="s">
        <v>114</v>
      </c>
      <c r="B248" s="89" t="s">
        <v>115</v>
      </c>
      <c r="C248" s="90"/>
      <c r="D248" s="90"/>
      <c r="E248" s="90"/>
      <c r="F248" s="90"/>
      <c r="G248" s="90"/>
      <c r="H248" s="90"/>
      <c r="I248" s="80">
        <v>3</v>
      </c>
      <c r="J248" s="77">
        <v>127</v>
      </c>
      <c r="K248" s="76" t="s">
        <v>74</v>
      </c>
      <c r="L248" s="77">
        <f>+ROUND(J248*I248,2)</f>
        <v>381</v>
      </c>
    </row>
    <row r="249" spans="1:14" ht="15.75">
      <c r="A249" s="18"/>
      <c r="B249" s="97" t="s">
        <v>116</v>
      </c>
      <c r="C249" s="98"/>
      <c r="D249" s="98"/>
      <c r="E249" s="98"/>
      <c r="F249" s="98"/>
      <c r="G249" s="98"/>
      <c r="H249" s="98"/>
      <c r="I249" s="98"/>
      <c r="J249" s="98"/>
      <c r="K249" s="99"/>
      <c r="L249" s="66"/>
    </row>
    <row r="250" spans="1:14" ht="50.25" customHeight="1">
      <c r="A250" s="11">
        <v>46</v>
      </c>
      <c r="B250" s="89" t="s">
        <v>117</v>
      </c>
      <c r="C250" s="89"/>
      <c r="D250" s="89"/>
      <c r="E250" s="89"/>
      <c r="F250" s="89"/>
      <c r="G250" s="89"/>
      <c r="H250" s="89"/>
      <c r="I250" s="74">
        <v>2</v>
      </c>
      <c r="J250" s="83">
        <v>3104</v>
      </c>
      <c r="K250" s="73" t="s">
        <v>74</v>
      </c>
      <c r="L250" s="83">
        <f t="shared" ref="L250:L272" si="21">+ROUND(J250*I250,2)</f>
        <v>6208</v>
      </c>
      <c r="N250" s="29">
        <f>79+13</f>
        <v>92</v>
      </c>
    </row>
    <row r="251" spans="1:14" ht="62.25" customHeight="1">
      <c r="A251" s="11">
        <v>47</v>
      </c>
      <c r="B251" s="89" t="s">
        <v>118</v>
      </c>
      <c r="C251" s="89"/>
      <c r="D251" s="89"/>
      <c r="E251" s="89"/>
      <c r="F251" s="89"/>
      <c r="G251" s="89"/>
      <c r="H251" s="89"/>
      <c r="I251" s="74">
        <v>2</v>
      </c>
      <c r="J251" s="83">
        <v>371</v>
      </c>
      <c r="K251" s="73" t="s">
        <v>74</v>
      </c>
      <c r="L251" s="83">
        <f t="shared" si="21"/>
        <v>742</v>
      </c>
      <c r="N251" s="29">
        <f>81+12</f>
        <v>93</v>
      </c>
    </row>
    <row r="252" spans="1:14" ht="66.75" customHeight="1">
      <c r="A252" s="11">
        <v>48</v>
      </c>
      <c r="B252" s="89" t="s">
        <v>119</v>
      </c>
      <c r="C252" s="89"/>
      <c r="D252" s="89"/>
      <c r="E252" s="89"/>
      <c r="F252" s="89"/>
      <c r="G252" s="89"/>
      <c r="H252" s="89"/>
      <c r="I252" s="74">
        <v>2</v>
      </c>
      <c r="J252" s="83">
        <v>945</v>
      </c>
      <c r="K252" s="73" t="s">
        <v>74</v>
      </c>
      <c r="L252" s="83">
        <f t="shared" si="21"/>
        <v>1890</v>
      </c>
      <c r="N252" s="29">
        <f>81+12</f>
        <v>93</v>
      </c>
    </row>
    <row r="253" spans="1:14" ht="72" customHeight="1">
      <c r="A253" s="11">
        <v>49</v>
      </c>
      <c r="B253" s="89" t="s">
        <v>120</v>
      </c>
      <c r="C253" s="89"/>
      <c r="D253" s="89"/>
      <c r="E253" s="89"/>
      <c r="F253" s="89"/>
      <c r="G253" s="89"/>
      <c r="H253" s="89"/>
      <c r="I253" s="74">
        <v>1</v>
      </c>
      <c r="J253" s="83">
        <v>881</v>
      </c>
      <c r="K253" s="73" t="s">
        <v>74</v>
      </c>
      <c r="L253" s="83">
        <f t="shared" si="21"/>
        <v>881</v>
      </c>
      <c r="N253" s="29">
        <f>81+12</f>
        <v>93</v>
      </c>
    </row>
    <row r="254" spans="1:14" ht="51" customHeight="1">
      <c r="A254" s="11">
        <v>50</v>
      </c>
      <c r="B254" s="89" t="s">
        <v>202</v>
      </c>
      <c r="C254" s="89"/>
      <c r="D254" s="89"/>
      <c r="E254" s="89"/>
      <c r="F254" s="89"/>
      <c r="G254" s="89"/>
      <c r="H254" s="89"/>
      <c r="I254" s="74">
        <v>2</v>
      </c>
      <c r="J254" s="83">
        <v>1015</v>
      </c>
      <c r="K254" s="73" t="s">
        <v>74</v>
      </c>
      <c r="L254" s="83">
        <f t="shared" si="21"/>
        <v>2030</v>
      </c>
      <c r="N254" s="29">
        <f>81+12</f>
        <v>93</v>
      </c>
    </row>
    <row r="255" spans="1:14" ht="48.75" customHeight="1">
      <c r="A255" s="11">
        <v>51</v>
      </c>
      <c r="B255" s="89" t="s">
        <v>203</v>
      </c>
      <c r="C255" s="89"/>
      <c r="D255" s="89"/>
      <c r="E255" s="89"/>
      <c r="F255" s="89"/>
      <c r="G255" s="89"/>
      <c r="H255" s="89"/>
      <c r="I255" s="74">
        <v>2</v>
      </c>
      <c r="J255" s="83">
        <v>155</v>
      </c>
      <c r="K255" s="73" t="s">
        <v>74</v>
      </c>
      <c r="L255" s="83">
        <f t="shared" si="21"/>
        <v>310</v>
      </c>
      <c r="M255" s="28"/>
      <c r="N255" s="30">
        <f>81+12</f>
        <v>93</v>
      </c>
    </row>
    <row r="256" spans="1:14" ht="40.5" customHeight="1">
      <c r="A256" s="11">
        <v>52</v>
      </c>
      <c r="B256" s="89" t="s">
        <v>123</v>
      </c>
      <c r="C256" s="89"/>
      <c r="D256" s="89"/>
      <c r="E256" s="89"/>
      <c r="F256" s="89"/>
      <c r="G256" s="89"/>
      <c r="H256" s="89"/>
      <c r="I256" s="74">
        <v>3</v>
      </c>
      <c r="J256" s="83">
        <v>414</v>
      </c>
      <c r="K256" s="73" t="s">
        <v>74</v>
      </c>
      <c r="L256" s="83">
        <f t="shared" si="21"/>
        <v>1242</v>
      </c>
      <c r="M256" s="28"/>
    </row>
    <row r="257" spans="1:14" ht="114" customHeight="1">
      <c r="A257" s="11">
        <v>53</v>
      </c>
      <c r="B257" s="89" t="s">
        <v>201</v>
      </c>
      <c r="C257" s="89"/>
      <c r="D257" s="89"/>
      <c r="E257" s="89"/>
      <c r="F257" s="89"/>
      <c r="G257" s="89"/>
      <c r="H257" s="89"/>
      <c r="I257" s="74">
        <v>2</v>
      </c>
      <c r="J257" s="83">
        <v>2208</v>
      </c>
      <c r="K257" s="73" t="s">
        <v>74</v>
      </c>
      <c r="L257" s="83">
        <f t="shared" si="21"/>
        <v>4416</v>
      </c>
      <c r="M257" s="28"/>
      <c r="N257" s="28">
        <f>41+12</f>
        <v>53</v>
      </c>
    </row>
    <row r="258" spans="1:14" ht="27.75" customHeight="1">
      <c r="A258" s="11">
        <v>54</v>
      </c>
      <c r="B258" s="89" t="s">
        <v>125</v>
      </c>
      <c r="C258" s="89"/>
      <c r="D258" s="89"/>
      <c r="E258" s="89"/>
      <c r="F258" s="89"/>
      <c r="G258" s="89"/>
      <c r="H258" s="89"/>
      <c r="I258" s="74">
        <v>2</v>
      </c>
      <c r="J258" s="83">
        <v>1497</v>
      </c>
      <c r="K258" s="73" t="s">
        <v>74</v>
      </c>
      <c r="L258" s="83">
        <f t="shared" si="21"/>
        <v>2994</v>
      </c>
      <c r="M258" s="28"/>
    </row>
    <row r="259" spans="1:14" ht="51.75" customHeight="1">
      <c r="A259" s="11">
        <v>55</v>
      </c>
      <c r="B259" s="89" t="s">
        <v>126</v>
      </c>
      <c r="C259" s="89"/>
      <c r="D259" s="89"/>
      <c r="E259" s="89"/>
      <c r="F259" s="89"/>
      <c r="G259" s="89"/>
      <c r="H259" s="89"/>
      <c r="I259" s="74">
        <v>5</v>
      </c>
      <c r="J259" s="83">
        <v>107</v>
      </c>
      <c r="K259" s="73" t="s">
        <v>74</v>
      </c>
      <c r="L259" s="83">
        <f t="shared" si="21"/>
        <v>535</v>
      </c>
      <c r="M259" s="28"/>
    </row>
    <row r="260" spans="1:14" ht="54.75" customHeight="1">
      <c r="A260" s="11">
        <v>56</v>
      </c>
      <c r="B260" s="89" t="s">
        <v>127</v>
      </c>
      <c r="C260" s="89"/>
      <c r="D260" s="89"/>
      <c r="E260" s="89"/>
      <c r="F260" s="89"/>
      <c r="G260" s="89"/>
      <c r="H260" s="89"/>
      <c r="I260" s="74">
        <v>4</v>
      </c>
      <c r="J260" s="83">
        <v>91</v>
      </c>
      <c r="K260" s="73" t="s">
        <v>74</v>
      </c>
      <c r="L260" s="83">
        <f t="shared" si="21"/>
        <v>364</v>
      </c>
      <c r="M260" s="28"/>
    </row>
    <row r="261" spans="1:14" ht="39.75" customHeight="1">
      <c r="A261" s="11">
        <v>57</v>
      </c>
      <c r="B261" s="89" t="s">
        <v>128</v>
      </c>
      <c r="C261" s="89"/>
      <c r="D261" s="89"/>
      <c r="E261" s="89"/>
      <c r="F261" s="89"/>
      <c r="G261" s="89"/>
      <c r="H261" s="89"/>
      <c r="I261" s="74">
        <v>2</v>
      </c>
      <c r="J261" s="83">
        <v>1251</v>
      </c>
      <c r="K261" s="73" t="s">
        <v>74</v>
      </c>
      <c r="L261" s="83">
        <f t="shared" si="21"/>
        <v>2502</v>
      </c>
      <c r="M261" s="28"/>
    </row>
    <row r="262" spans="1:14" ht="41.25" customHeight="1">
      <c r="A262" s="11">
        <v>58</v>
      </c>
      <c r="B262" s="89" t="s">
        <v>129</v>
      </c>
      <c r="C262" s="89"/>
      <c r="D262" s="89"/>
      <c r="E262" s="89"/>
      <c r="F262" s="89"/>
      <c r="G262" s="89"/>
      <c r="H262" s="89"/>
      <c r="I262" s="74">
        <v>3</v>
      </c>
      <c r="J262" s="83">
        <v>539</v>
      </c>
      <c r="K262" s="73" t="s">
        <v>74</v>
      </c>
      <c r="L262" s="83">
        <f t="shared" si="21"/>
        <v>1617</v>
      </c>
      <c r="M262" s="28"/>
    </row>
    <row r="263" spans="1:14" ht="45.75" customHeight="1">
      <c r="A263" s="11">
        <v>59</v>
      </c>
      <c r="B263" s="89" t="s">
        <v>130</v>
      </c>
      <c r="C263" s="89"/>
      <c r="D263" s="89"/>
      <c r="E263" s="89"/>
      <c r="F263" s="89"/>
      <c r="G263" s="89"/>
      <c r="H263" s="89"/>
      <c r="I263" s="74">
        <v>1</v>
      </c>
      <c r="J263" s="83">
        <v>493</v>
      </c>
      <c r="K263" s="73" t="s">
        <v>74</v>
      </c>
      <c r="L263" s="83">
        <f t="shared" si="21"/>
        <v>493</v>
      </c>
      <c r="M263" s="28"/>
    </row>
    <row r="264" spans="1:14" ht="43.5" customHeight="1">
      <c r="A264" s="11">
        <v>60</v>
      </c>
      <c r="B264" s="89" t="s">
        <v>131</v>
      </c>
      <c r="C264" s="89"/>
      <c r="D264" s="89"/>
      <c r="E264" s="89"/>
      <c r="F264" s="89"/>
      <c r="G264" s="89"/>
      <c r="H264" s="89"/>
      <c r="I264" s="74">
        <v>5</v>
      </c>
      <c r="J264" s="83">
        <v>815</v>
      </c>
      <c r="K264" s="73" t="s">
        <v>74</v>
      </c>
      <c r="L264" s="83">
        <f t="shared" si="21"/>
        <v>4075</v>
      </c>
      <c r="M264" s="28"/>
    </row>
    <row r="265" spans="1:14" ht="40.5" customHeight="1">
      <c r="A265" s="11">
        <v>61</v>
      </c>
      <c r="B265" s="89" t="s">
        <v>132</v>
      </c>
      <c r="C265" s="89"/>
      <c r="D265" s="89"/>
      <c r="E265" s="89"/>
      <c r="F265" s="89"/>
      <c r="G265" s="89"/>
      <c r="H265" s="89"/>
      <c r="I265" s="74">
        <v>2</v>
      </c>
      <c r="J265" s="83">
        <v>555</v>
      </c>
      <c r="K265" s="73" t="s">
        <v>74</v>
      </c>
      <c r="L265" s="83">
        <f t="shared" si="21"/>
        <v>1110</v>
      </c>
      <c r="M265" s="28"/>
      <c r="N265">
        <f>45+12</f>
        <v>57</v>
      </c>
    </row>
    <row r="266" spans="1:14" ht="160.5" customHeight="1">
      <c r="A266" s="11">
        <v>62</v>
      </c>
      <c r="B266" s="89" t="s">
        <v>133</v>
      </c>
      <c r="C266" s="89"/>
      <c r="D266" s="89"/>
      <c r="E266" s="89"/>
      <c r="F266" s="89"/>
      <c r="G266" s="89"/>
      <c r="H266" s="89"/>
      <c r="I266" s="74">
        <v>15</v>
      </c>
      <c r="J266" s="83">
        <v>177</v>
      </c>
      <c r="K266" s="73" t="s">
        <v>70</v>
      </c>
      <c r="L266" s="83">
        <f t="shared" si="21"/>
        <v>2655</v>
      </c>
      <c r="M266" s="28"/>
      <c r="N266">
        <f>12+12</f>
        <v>24</v>
      </c>
    </row>
    <row r="267" spans="1:14" ht="27" customHeight="1">
      <c r="A267" s="11">
        <v>63</v>
      </c>
      <c r="B267" s="89" t="s">
        <v>134</v>
      </c>
      <c r="C267" s="89"/>
      <c r="D267" s="89"/>
      <c r="E267" s="89"/>
      <c r="F267" s="89"/>
      <c r="G267" s="89"/>
      <c r="H267" s="89"/>
      <c r="I267" s="74">
        <v>10</v>
      </c>
      <c r="J267" s="83">
        <v>101</v>
      </c>
      <c r="K267" s="73" t="s">
        <v>70</v>
      </c>
      <c r="L267" s="83">
        <f t="shared" si="21"/>
        <v>1010</v>
      </c>
      <c r="M267" s="28"/>
    </row>
    <row r="268" spans="1:14" ht="51" customHeight="1">
      <c r="A268" s="11">
        <v>64</v>
      </c>
      <c r="B268" s="89" t="s">
        <v>135</v>
      </c>
      <c r="C268" s="89"/>
      <c r="D268" s="89"/>
      <c r="E268" s="89"/>
      <c r="F268" s="89"/>
      <c r="G268" s="89"/>
      <c r="H268" s="89"/>
      <c r="I268" s="74">
        <v>2</v>
      </c>
      <c r="J268" s="83">
        <v>778</v>
      </c>
      <c r="K268" s="73" t="s">
        <v>74</v>
      </c>
      <c r="L268" s="83">
        <f t="shared" si="21"/>
        <v>1556</v>
      </c>
      <c r="M268" s="28"/>
      <c r="N268">
        <f>5+12</f>
        <v>17</v>
      </c>
    </row>
    <row r="269" spans="1:14" ht="51" customHeight="1">
      <c r="A269" s="11">
        <v>65</v>
      </c>
      <c r="B269" s="89" t="s">
        <v>136</v>
      </c>
      <c r="C269" s="89"/>
      <c r="D269" s="89"/>
      <c r="E269" s="89"/>
      <c r="F269" s="89"/>
      <c r="G269" s="89"/>
      <c r="H269" s="89"/>
      <c r="I269" s="74">
        <v>2</v>
      </c>
      <c r="J269" s="83">
        <v>5128</v>
      </c>
      <c r="K269" s="73" t="s">
        <v>74</v>
      </c>
      <c r="L269" s="83">
        <f t="shared" si="21"/>
        <v>10256</v>
      </c>
      <c r="M269" s="28"/>
      <c r="N269">
        <f>37+12</f>
        <v>49</v>
      </c>
    </row>
    <row r="270" spans="1:14" ht="37.5" customHeight="1">
      <c r="A270" s="11">
        <v>66</v>
      </c>
      <c r="B270" s="89" t="s">
        <v>137</v>
      </c>
      <c r="C270" s="89"/>
      <c r="D270" s="89"/>
      <c r="E270" s="89"/>
      <c r="F270" s="89"/>
      <c r="G270" s="89"/>
      <c r="H270" s="89"/>
      <c r="I270" s="74">
        <v>2</v>
      </c>
      <c r="J270" s="83">
        <v>96</v>
      </c>
      <c r="K270" s="73" t="s">
        <v>74</v>
      </c>
      <c r="L270" s="83">
        <f t="shared" si="21"/>
        <v>192</v>
      </c>
      <c r="M270" s="28"/>
    </row>
    <row r="271" spans="1:14" ht="32.25" customHeight="1">
      <c r="A271" s="11">
        <v>67</v>
      </c>
      <c r="B271" s="89" t="s">
        <v>139</v>
      </c>
      <c r="C271" s="89"/>
      <c r="D271" s="89"/>
      <c r="E271" s="89"/>
      <c r="F271" s="89"/>
      <c r="G271" s="89"/>
      <c r="H271" s="89"/>
      <c r="I271" s="74">
        <v>2</v>
      </c>
      <c r="J271" s="83">
        <v>19</v>
      </c>
      <c r="K271" s="73" t="s">
        <v>74</v>
      </c>
      <c r="L271" s="83">
        <f t="shared" si="21"/>
        <v>38</v>
      </c>
      <c r="M271" s="28"/>
    </row>
    <row r="272" spans="1:14" ht="25.5" customHeight="1">
      <c r="A272" s="11">
        <v>68</v>
      </c>
      <c r="B272" s="89" t="s">
        <v>138</v>
      </c>
      <c r="C272" s="89"/>
      <c r="D272" s="89"/>
      <c r="E272" s="89"/>
      <c r="F272" s="89"/>
      <c r="G272" s="89"/>
      <c r="H272" s="89"/>
      <c r="I272" s="74">
        <v>2</v>
      </c>
      <c r="J272" s="83">
        <v>19</v>
      </c>
      <c r="K272" s="73" t="s">
        <v>74</v>
      </c>
      <c r="L272" s="83">
        <f t="shared" si="21"/>
        <v>38</v>
      </c>
      <c r="M272" s="28"/>
    </row>
    <row r="273" spans="1:13" ht="36" customHeight="1">
      <c r="A273" s="11">
        <v>69</v>
      </c>
      <c r="B273" s="89" t="s">
        <v>143</v>
      </c>
      <c r="C273" s="89"/>
      <c r="D273" s="89"/>
      <c r="E273" s="89"/>
      <c r="F273" s="89"/>
      <c r="G273" s="89"/>
      <c r="H273" s="89"/>
      <c r="I273" s="84">
        <v>30</v>
      </c>
      <c r="J273" s="85">
        <v>292</v>
      </c>
      <c r="K273" s="86" t="s">
        <v>144</v>
      </c>
      <c r="L273" s="85">
        <f t="shared" ref="L273:L293" si="22">I273*J273</f>
        <v>8760</v>
      </c>
      <c r="M273" s="28"/>
    </row>
    <row r="274" spans="1:13" ht="27" customHeight="1">
      <c r="A274" s="11">
        <v>70</v>
      </c>
      <c r="B274" s="89" t="s">
        <v>162</v>
      </c>
      <c r="C274" s="89"/>
      <c r="D274" s="89"/>
      <c r="E274" s="89"/>
      <c r="F274" s="89"/>
      <c r="G274" s="89"/>
      <c r="H274" s="89"/>
      <c r="I274" s="84">
        <v>8</v>
      </c>
      <c r="J274" s="85">
        <v>85</v>
      </c>
      <c r="K274" s="86" t="s">
        <v>145</v>
      </c>
      <c r="L274" s="85">
        <f t="shared" si="22"/>
        <v>680</v>
      </c>
      <c r="M274" s="28"/>
    </row>
    <row r="275" spans="1:13" ht="17.25" customHeight="1">
      <c r="A275" s="11">
        <v>71</v>
      </c>
      <c r="B275" s="100" t="s">
        <v>146</v>
      </c>
      <c r="C275" s="100"/>
      <c r="D275" s="100"/>
      <c r="E275" s="100"/>
      <c r="F275" s="100"/>
      <c r="G275" s="100"/>
      <c r="H275" s="100"/>
      <c r="I275" s="84">
        <v>12</v>
      </c>
      <c r="J275" s="85">
        <v>85</v>
      </c>
      <c r="K275" s="86" t="s">
        <v>145</v>
      </c>
      <c r="L275" s="85">
        <f t="shared" si="22"/>
        <v>1020</v>
      </c>
      <c r="M275" s="28"/>
    </row>
    <row r="276" spans="1:13" ht="16.5" customHeight="1">
      <c r="A276" s="11">
        <v>72</v>
      </c>
      <c r="B276" s="100" t="s">
        <v>147</v>
      </c>
      <c r="C276" s="100"/>
      <c r="D276" s="100"/>
      <c r="E276" s="100"/>
      <c r="F276" s="100"/>
      <c r="G276" s="100"/>
      <c r="H276" s="100"/>
      <c r="I276" s="84">
        <v>10</v>
      </c>
      <c r="J276" s="85">
        <v>195</v>
      </c>
      <c r="K276" s="86" t="s">
        <v>145</v>
      </c>
      <c r="L276" s="85">
        <f t="shared" si="22"/>
        <v>1950</v>
      </c>
      <c r="M276" s="28"/>
    </row>
    <row r="277" spans="1:13" ht="18" customHeight="1">
      <c r="A277" s="11">
        <v>73</v>
      </c>
      <c r="B277" s="100" t="s">
        <v>148</v>
      </c>
      <c r="C277" s="100"/>
      <c r="D277" s="100"/>
      <c r="E277" s="100"/>
      <c r="F277" s="100"/>
      <c r="G277" s="100"/>
      <c r="H277" s="100"/>
      <c r="I277" s="84">
        <v>10</v>
      </c>
      <c r="J277" s="85">
        <v>89</v>
      </c>
      <c r="K277" s="86" t="s">
        <v>145</v>
      </c>
      <c r="L277" s="85">
        <f t="shared" si="22"/>
        <v>890</v>
      </c>
      <c r="M277" s="28"/>
    </row>
    <row r="278" spans="1:13" ht="18" customHeight="1">
      <c r="A278" s="11">
        <v>74</v>
      </c>
      <c r="B278" s="100" t="s">
        <v>149</v>
      </c>
      <c r="C278" s="100"/>
      <c r="D278" s="100"/>
      <c r="E278" s="100"/>
      <c r="F278" s="100"/>
      <c r="G278" s="100"/>
      <c r="H278" s="100"/>
      <c r="I278" s="84">
        <v>7</v>
      </c>
      <c r="J278" s="85">
        <v>147</v>
      </c>
      <c r="K278" s="86" t="s">
        <v>145</v>
      </c>
      <c r="L278" s="85">
        <f t="shared" si="22"/>
        <v>1029</v>
      </c>
      <c r="M278" s="28"/>
    </row>
    <row r="279" spans="1:13" ht="13.5" customHeight="1">
      <c r="A279" s="11">
        <v>75</v>
      </c>
      <c r="B279" s="100" t="s">
        <v>150</v>
      </c>
      <c r="C279" s="100"/>
      <c r="D279" s="100"/>
      <c r="E279" s="100"/>
      <c r="F279" s="100"/>
      <c r="G279" s="100"/>
      <c r="H279" s="100"/>
      <c r="I279" s="84">
        <v>30</v>
      </c>
      <c r="J279" s="85">
        <v>21</v>
      </c>
      <c r="K279" s="86" t="s">
        <v>145</v>
      </c>
      <c r="L279" s="85">
        <f t="shared" si="22"/>
        <v>630</v>
      </c>
      <c r="M279" s="28"/>
    </row>
    <row r="280" spans="1:13" ht="18" customHeight="1">
      <c r="A280" s="11">
        <v>76</v>
      </c>
      <c r="B280" s="100" t="s">
        <v>151</v>
      </c>
      <c r="C280" s="100"/>
      <c r="D280" s="100"/>
      <c r="E280" s="100"/>
      <c r="F280" s="100"/>
      <c r="G280" s="100"/>
      <c r="H280" s="100"/>
      <c r="I280" s="84">
        <v>4</v>
      </c>
      <c r="J280" s="85">
        <v>142</v>
      </c>
      <c r="K280" s="86" t="s">
        <v>145</v>
      </c>
      <c r="L280" s="85">
        <f t="shared" si="22"/>
        <v>568</v>
      </c>
      <c r="M280" s="28"/>
    </row>
    <row r="281" spans="1:13" ht="21" customHeight="1">
      <c r="A281" s="11">
        <v>77</v>
      </c>
      <c r="B281" s="100" t="s">
        <v>152</v>
      </c>
      <c r="C281" s="100"/>
      <c r="D281" s="100"/>
      <c r="E281" s="100"/>
      <c r="F281" s="100"/>
      <c r="G281" s="100"/>
      <c r="H281" s="100"/>
      <c r="I281" s="84">
        <v>7</v>
      </c>
      <c r="J281" s="85">
        <v>144</v>
      </c>
      <c r="K281" s="86" t="s">
        <v>145</v>
      </c>
      <c r="L281" s="85">
        <f t="shared" si="22"/>
        <v>1008</v>
      </c>
      <c r="M281" s="28"/>
    </row>
    <row r="282" spans="1:13" ht="17.25" customHeight="1">
      <c r="A282" s="11">
        <v>78</v>
      </c>
      <c r="B282" s="100" t="s">
        <v>153</v>
      </c>
      <c r="C282" s="100"/>
      <c r="D282" s="100"/>
      <c r="E282" s="100"/>
      <c r="F282" s="100"/>
      <c r="G282" s="100"/>
      <c r="H282" s="100"/>
      <c r="I282" s="84">
        <v>15</v>
      </c>
      <c r="J282" s="85">
        <v>17</v>
      </c>
      <c r="K282" s="86" t="s">
        <v>145</v>
      </c>
      <c r="L282" s="85">
        <f t="shared" si="22"/>
        <v>255</v>
      </c>
      <c r="M282" s="28"/>
    </row>
    <row r="283" spans="1:13" ht="18" customHeight="1">
      <c r="A283" s="11">
        <v>79</v>
      </c>
      <c r="B283" s="100" t="s">
        <v>154</v>
      </c>
      <c r="C283" s="100"/>
      <c r="D283" s="100"/>
      <c r="E283" s="100"/>
      <c r="F283" s="100"/>
      <c r="G283" s="100"/>
      <c r="H283" s="100"/>
      <c r="I283" s="84">
        <v>1</v>
      </c>
      <c r="J283" s="85">
        <v>187</v>
      </c>
      <c r="K283" s="86" t="s">
        <v>155</v>
      </c>
      <c r="L283" s="85">
        <f t="shared" si="22"/>
        <v>187</v>
      </c>
      <c r="M283" s="28"/>
    </row>
    <row r="284" spans="1:13" ht="15.75" customHeight="1">
      <c r="A284" s="11">
        <v>80</v>
      </c>
      <c r="B284" s="100" t="s">
        <v>156</v>
      </c>
      <c r="C284" s="100"/>
      <c r="D284" s="100"/>
      <c r="E284" s="100"/>
      <c r="F284" s="100"/>
      <c r="G284" s="100"/>
      <c r="H284" s="100"/>
      <c r="I284" s="84">
        <v>1</v>
      </c>
      <c r="J284" s="85">
        <v>103</v>
      </c>
      <c r="K284" s="86" t="s">
        <v>157</v>
      </c>
      <c r="L284" s="85">
        <f t="shared" si="22"/>
        <v>103</v>
      </c>
      <c r="M284" s="28"/>
    </row>
    <row r="285" spans="1:13" ht="60.75" customHeight="1">
      <c r="A285" s="11">
        <v>81</v>
      </c>
      <c r="B285" s="89" t="s">
        <v>158</v>
      </c>
      <c r="C285" s="89"/>
      <c r="D285" s="89"/>
      <c r="E285" s="89"/>
      <c r="F285" s="89"/>
      <c r="G285" s="89"/>
      <c r="H285" s="89"/>
      <c r="I285" s="84">
        <v>20</v>
      </c>
      <c r="J285" s="85">
        <v>84</v>
      </c>
      <c r="K285" s="86" t="s">
        <v>144</v>
      </c>
      <c r="L285" s="85">
        <f t="shared" si="22"/>
        <v>1680</v>
      </c>
      <c r="M285" s="28"/>
    </row>
    <row r="286" spans="1:13" ht="103.5" customHeight="1">
      <c r="A286" s="11">
        <v>82</v>
      </c>
      <c r="B286" s="100" t="s">
        <v>140</v>
      </c>
      <c r="C286" s="100"/>
      <c r="D286" s="100"/>
      <c r="E286" s="100"/>
      <c r="F286" s="100"/>
      <c r="G286" s="100"/>
      <c r="H286" s="100"/>
      <c r="I286" s="84">
        <v>20</v>
      </c>
      <c r="J286" s="85">
        <v>188</v>
      </c>
      <c r="K286" s="86" t="s">
        <v>144</v>
      </c>
      <c r="L286" s="85">
        <f t="shared" si="22"/>
        <v>3760</v>
      </c>
      <c r="M286" s="28"/>
    </row>
    <row r="287" spans="1:13" ht="15.75" customHeight="1">
      <c r="A287" s="11">
        <v>83</v>
      </c>
      <c r="B287" s="100" t="s">
        <v>159</v>
      </c>
      <c r="C287" s="100"/>
      <c r="D287" s="100"/>
      <c r="E287" s="100"/>
      <c r="F287" s="100"/>
      <c r="G287" s="100"/>
      <c r="H287" s="100"/>
      <c r="I287" s="84">
        <v>6</v>
      </c>
      <c r="J287" s="85">
        <v>84</v>
      </c>
      <c r="K287" s="86" t="s">
        <v>144</v>
      </c>
      <c r="L287" s="85">
        <f t="shared" si="22"/>
        <v>504</v>
      </c>
      <c r="M287" s="28"/>
    </row>
    <row r="288" spans="1:13" ht="14.25" customHeight="1">
      <c r="A288" s="11">
        <v>84</v>
      </c>
      <c r="B288" s="100" t="s">
        <v>160</v>
      </c>
      <c r="C288" s="100"/>
      <c r="D288" s="100"/>
      <c r="E288" s="100"/>
      <c r="F288" s="100"/>
      <c r="G288" s="100"/>
      <c r="H288" s="100"/>
      <c r="I288" s="84">
        <v>2</v>
      </c>
      <c r="J288" s="85">
        <v>78</v>
      </c>
      <c r="K288" s="86" t="s">
        <v>144</v>
      </c>
      <c r="L288" s="85">
        <f t="shared" si="22"/>
        <v>156</v>
      </c>
      <c r="M288" s="28"/>
    </row>
    <row r="289" spans="1:14" ht="194.25" customHeight="1">
      <c r="A289" s="11">
        <v>85</v>
      </c>
      <c r="B289" s="100" t="s">
        <v>161</v>
      </c>
      <c r="C289" s="100"/>
      <c r="D289" s="100"/>
      <c r="E289" s="100"/>
      <c r="F289" s="100"/>
      <c r="G289" s="100"/>
      <c r="H289" s="100"/>
      <c r="I289" s="84">
        <v>2</v>
      </c>
      <c r="J289" s="85">
        <v>6450</v>
      </c>
      <c r="K289" s="86" t="s">
        <v>145</v>
      </c>
      <c r="L289" s="85">
        <f>I289*J289</f>
        <v>12900</v>
      </c>
      <c r="M289" s="28"/>
    </row>
    <row r="290" spans="1:14" ht="235.5" customHeight="1">
      <c r="A290" s="11">
        <v>86</v>
      </c>
      <c r="B290" s="89" t="s">
        <v>163</v>
      </c>
      <c r="C290" s="89"/>
      <c r="D290" s="89"/>
      <c r="E290" s="89"/>
      <c r="F290" s="89"/>
      <c r="G290" s="89"/>
      <c r="H290" s="89"/>
      <c r="I290" s="84">
        <v>1</v>
      </c>
      <c r="J290" s="85">
        <v>44519</v>
      </c>
      <c r="K290" s="86" t="s">
        <v>145</v>
      </c>
      <c r="L290" s="85">
        <f t="shared" si="22"/>
        <v>44519</v>
      </c>
      <c r="M290" s="28"/>
    </row>
    <row r="291" spans="1:14" ht="218.25" customHeight="1">
      <c r="A291" s="11">
        <v>87</v>
      </c>
      <c r="B291" s="100" t="s">
        <v>204</v>
      </c>
      <c r="C291" s="89"/>
      <c r="D291" s="89"/>
      <c r="E291" s="89"/>
      <c r="F291" s="89"/>
      <c r="G291" s="89"/>
      <c r="H291" s="89"/>
      <c r="I291" s="84">
        <v>1</v>
      </c>
      <c r="J291" s="85">
        <v>15554</v>
      </c>
      <c r="K291" s="86" t="s">
        <v>145</v>
      </c>
      <c r="L291" s="85">
        <f t="shared" si="22"/>
        <v>15554</v>
      </c>
      <c r="M291" s="28"/>
      <c r="N291">
        <v>15554</v>
      </c>
    </row>
    <row r="292" spans="1:14" ht="49.5" customHeight="1">
      <c r="A292" s="11">
        <v>88</v>
      </c>
      <c r="B292" s="100" t="s">
        <v>205</v>
      </c>
      <c r="C292" s="89"/>
      <c r="D292" s="89"/>
      <c r="E292" s="89"/>
      <c r="F292" s="89"/>
      <c r="G292" s="89"/>
      <c r="H292" s="89"/>
      <c r="I292" s="84">
        <v>2</v>
      </c>
      <c r="J292" s="85">
        <v>430</v>
      </c>
      <c r="K292" s="86" t="s">
        <v>145</v>
      </c>
      <c r="L292" s="85">
        <f t="shared" si="22"/>
        <v>860</v>
      </c>
      <c r="M292" s="28"/>
    </row>
    <row r="293" spans="1:14" ht="38.25" customHeight="1">
      <c r="A293" s="11">
        <v>89</v>
      </c>
      <c r="B293" s="100" t="s">
        <v>141</v>
      </c>
      <c r="C293" s="100"/>
      <c r="D293" s="100"/>
      <c r="E293" s="100"/>
      <c r="F293" s="100"/>
      <c r="G293" s="100"/>
      <c r="H293" s="100"/>
      <c r="I293" s="84">
        <v>2</v>
      </c>
      <c r="J293" s="85">
        <v>484</v>
      </c>
      <c r="K293" s="86" t="s">
        <v>145</v>
      </c>
      <c r="L293" s="85">
        <f t="shared" si="22"/>
        <v>968</v>
      </c>
      <c r="M293" s="28"/>
    </row>
    <row r="294" spans="1:14" ht="36.75" customHeight="1">
      <c r="A294" s="11">
        <v>90</v>
      </c>
      <c r="B294" s="89" t="s">
        <v>165</v>
      </c>
      <c r="C294" s="89"/>
      <c r="D294" s="89"/>
      <c r="E294" s="89"/>
      <c r="F294" s="89"/>
      <c r="G294" s="89"/>
      <c r="H294" s="89"/>
      <c r="I294" s="84">
        <v>2</v>
      </c>
      <c r="J294" s="85">
        <v>58</v>
      </c>
      <c r="K294" s="86" t="s">
        <v>145</v>
      </c>
      <c r="L294" s="85">
        <v>406</v>
      </c>
      <c r="M294" s="28"/>
    </row>
    <row r="295" spans="1:14" ht="57.75" customHeight="1">
      <c r="A295" s="11">
        <v>91</v>
      </c>
      <c r="B295" s="89" t="s">
        <v>166</v>
      </c>
      <c r="C295" s="89"/>
      <c r="D295" s="89"/>
      <c r="E295" s="89"/>
      <c r="F295" s="89"/>
      <c r="G295" s="89"/>
      <c r="H295" s="89"/>
      <c r="I295" s="84">
        <v>2</v>
      </c>
      <c r="J295" s="85">
        <v>341</v>
      </c>
      <c r="K295" s="86" t="s">
        <v>145</v>
      </c>
      <c r="L295" s="85">
        <v>682</v>
      </c>
      <c r="M295" s="28"/>
    </row>
    <row r="296" spans="1:14" ht="37.5" customHeight="1">
      <c r="A296" s="11">
        <v>92</v>
      </c>
      <c r="B296" s="106" t="s">
        <v>208</v>
      </c>
      <c r="C296" s="107"/>
      <c r="D296" s="107"/>
      <c r="E296" s="107"/>
      <c r="F296" s="107"/>
      <c r="G296" s="107"/>
      <c r="H296" s="108"/>
      <c r="I296" s="80">
        <v>5.52</v>
      </c>
      <c r="J296" s="77">
        <v>4962</v>
      </c>
      <c r="K296" s="76" t="s">
        <v>23</v>
      </c>
      <c r="L296" s="77">
        <f>I296*J296</f>
        <v>27390.239999999998</v>
      </c>
      <c r="M296" s="28"/>
    </row>
    <row r="297" spans="1:14">
      <c r="A297" s="104" t="s">
        <v>167</v>
      </c>
      <c r="B297" s="104"/>
      <c r="C297" s="104"/>
      <c r="D297" s="104"/>
      <c r="E297" s="104"/>
      <c r="F297" s="104"/>
      <c r="G297" s="104"/>
      <c r="H297" s="104"/>
      <c r="I297" s="104"/>
      <c r="J297" s="104"/>
      <c r="K297" s="104"/>
      <c r="L297" s="68">
        <f>SUM(L8:L296)</f>
        <v>518612.23</v>
      </c>
      <c r="M297" s="28"/>
    </row>
    <row r="298" spans="1:14">
      <c r="A298" s="104" t="s">
        <v>168</v>
      </c>
      <c r="B298" s="104"/>
      <c r="C298" s="104"/>
      <c r="D298" s="104"/>
      <c r="E298" s="104"/>
      <c r="F298" s="104"/>
      <c r="G298" s="104"/>
      <c r="H298" s="104"/>
      <c r="I298" s="104"/>
      <c r="J298" s="104"/>
      <c r="K298" s="104"/>
      <c r="L298" s="68">
        <f>+ROUND(L297*9%,2)</f>
        <v>46675.1</v>
      </c>
      <c r="M298" s="28"/>
    </row>
    <row r="299" spans="1:14">
      <c r="A299" s="104" t="s">
        <v>169</v>
      </c>
      <c r="B299" s="104"/>
      <c r="C299" s="104"/>
      <c r="D299" s="104"/>
      <c r="E299" s="104"/>
      <c r="F299" s="104"/>
      <c r="G299" s="104"/>
      <c r="H299" s="104"/>
      <c r="I299" s="104"/>
      <c r="J299" s="104"/>
      <c r="K299" s="104"/>
      <c r="L299" s="68">
        <f>+ROUND(L297*9%,2)</f>
        <v>46675.1</v>
      </c>
      <c r="M299" s="28"/>
    </row>
    <row r="300" spans="1:14">
      <c r="A300" s="105" t="s">
        <v>170</v>
      </c>
      <c r="B300" s="105"/>
      <c r="C300" s="105"/>
      <c r="D300" s="105"/>
      <c r="E300" s="105"/>
      <c r="F300" s="105"/>
      <c r="G300" s="105"/>
      <c r="H300" s="105"/>
      <c r="I300" s="105"/>
      <c r="J300" s="105"/>
      <c r="K300" s="105"/>
      <c r="L300" s="68">
        <f>SUM(L297:L299)</f>
        <v>611962.42999999993</v>
      </c>
      <c r="M300" s="28"/>
    </row>
    <row r="301" spans="1:14">
      <c r="A301" s="101" t="s">
        <v>171</v>
      </c>
      <c r="B301" s="101"/>
      <c r="C301" s="101"/>
      <c r="D301" s="101"/>
      <c r="E301" s="101"/>
      <c r="F301" s="101"/>
      <c r="G301" s="101"/>
      <c r="H301" s="101"/>
      <c r="I301" s="101"/>
      <c r="J301" s="101"/>
      <c r="K301" s="101"/>
      <c r="L301" s="68">
        <f>+ROUND(L300*1%,2)</f>
        <v>6119.62</v>
      </c>
      <c r="M301" s="28"/>
    </row>
    <row r="302" spans="1:14">
      <c r="A302" s="101" t="s">
        <v>172</v>
      </c>
      <c r="B302" s="101"/>
      <c r="C302" s="101"/>
      <c r="D302" s="101"/>
      <c r="E302" s="101"/>
      <c r="F302" s="101"/>
      <c r="G302" s="101"/>
      <c r="H302" s="101"/>
      <c r="I302" s="101"/>
      <c r="J302" s="101"/>
      <c r="K302" s="101"/>
      <c r="L302" s="68">
        <f>SUM(L300:L301)</f>
        <v>618082.04999999993</v>
      </c>
      <c r="M302" s="28"/>
      <c r="N302" t="s">
        <v>210</v>
      </c>
    </row>
    <row r="303" spans="1:14">
      <c r="A303" s="101" t="s">
        <v>173</v>
      </c>
      <c r="B303" s="101"/>
      <c r="C303" s="101"/>
      <c r="D303" s="101"/>
      <c r="E303" s="101"/>
      <c r="F303" s="101"/>
      <c r="G303" s="101"/>
      <c r="H303" s="101"/>
      <c r="I303" s="101"/>
      <c r="J303" s="101"/>
      <c r="K303" s="101"/>
      <c r="L303" s="68">
        <f>+ROUND(L300*3%,2)</f>
        <v>18358.87</v>
      </c>
      <c r="M303" s="28"/>
    </row>
    <row r="304" spans="1:14">
      <c r="A304" s="101" t="s">
        <v>174</v>
      </c>
      <c r="B304" s="101"/>
      <c r="C304" s="101"/>
      <c r="D304" s="101"/>
      <c r="E304" s="101"/>
      <c r="F304" s="101"/>
      <c r="G304" s="101"/>
      <c r="H304" s="101"/>
      <c r="I304" s="101"/>
      <c r="J304" s="101"/>
      <c r="K304" s="101"/>
      <c r="L304" s="68">
        <f>SUM(L302:L303)</f>
        <v>636440.91999999993</v>
      </c>
      <c r="M304" s="28"/>
    </row>
    <row r="305" spans="1:13" ht="15.75" thickBot="1">
      <c r="A305" s="102" t="s">
        <v>175</v>
      </c>
      <c r="B305" s="102"/>
      <c r="C305" s="102"/>
      <c r="D305" s="102"/>
      <c r="E305" s="102"/>
      <c r="F305" s="102"/>
      <c r="G305" s="102"/>
      <c r="H305" s="102"/>
      <c r="I305" s="102"/>
      <c r="J305" s="102"/>
      <c r="K305" s="102"/>
      <c r="L305" s="69">
        <f>+ROUND(L304,0)</f>
        <v>636441</v>
      </c>
      <c r="M305" s="28"/>
    </row>
    <row r="306" spans="1:13" ht="18" thickBot="1">
      <c r="A306" s="103" t="s">
        <v>209</v>
      </c>
      <c r="B306" s="103"/>
      <c r="C306" s="103"/>
      <c r="D306" s="103"/>
      <c r="E306" s="103"/>
      <c r="F306" s="103"/>
      <c r="G306" s="103"/>
      <c r="H306" s="103"/>
      <c r="I306" s="103"/>
      <c r="J306" s="103"/>
      <c r="K306" s="103"/>
      <c r="L306" s="103"/>
      <c r="M306" s="28"/>
    </row>
    <row r="307" spans="1:13" ht="15.75" thickTop="1">
      <c r="A307" s="4"/>
      <c r="B307" s="3"/>
      <c r="C307" s="5"/>
      <c r="D307" s="5"/>
      <c r="E307" s="5"/>
      <c r="F307" s="5"/>
      <c r="G307" s="5"/>
      <c r="H307" s="3"/>
      <c r="I307" s="2"/>
      <c r="J307" s="2"/>
      <c r="K307" s="2"/>
      <c r="L307" s="16"/>
      <c r="M307" s="28"/>
    </row>
    <row r="308" spans="1:13">
      <c r="A308" s="4"/>
      <c r="B308" s="3"/>
      <c r="C308" s="5"/>
      <c r="D308" s="5"/>
      <c r="E308" s="5"/>
      <c r="F308" s="5"/>
      <c r="G308" s="5"/>
      <c r="H308" s="3"/>
      <c r="I308" s="2"/>
      <c r="J308" s="2"/>
      <c r="K308" s="2"/>
      <c r="L308" s="16"/>
    </row>
    <row r="309" spans="1:13">
      <c r="A309" s="4"/>
      <c r="B309" s="3"/>
      <c r="C309" s="5"/>
      <c r="D309" s="5"/>
      <c r="E309" s="5"/>
      <c r="F309" s="5"/>
      <c r="G309" s="5"/>
      <c r="H309" s="3"/>
      <c r="I309" s="2"/>
      <c r="J309" s="2"/>
      <c r="K309" s="2"/>
      <c r="L309" s="16"/>
    </row>
    <row r="310" spans="1:13">
      <c r="A310" s="4"/>
      <c r="B310" s="3"/>
      <c r="C310" s="5"/>
      <c r="D310" s="5"/>
      <c r="E310" s="5"/>
      <c r="F310" s="5"/>
      <c r="G310" s="5"/>
      <c r="H310" s="3"/>
      <c r="I310" s="2"/>
      <c r="J310" s="2"/>
      <c r="K310" s="2"/>
      <c r="L310" s="16"/>
    </row>
    <row r="311" spans="1:13">
      <c r="A311" s="4"/>
      <c r="B311" s="3"/>
      <c r="C311" s="5"/>
      <c r="D311" s="5"/>
      <c r="E311" s="5"/>
      <c r="F311" s="5"/>
      <c r="G311" s="5"/>
      <c r="H311" s="3"/>
      <c r="I311" s="2"/>
      <c r="J311" s="2"/>
      <c r="K311" s="2"/>
      <c r="L311" s="16"/>
    </row>
    <row r="312" spans="1:13">
      <c r="A312" s="4"/>
      <c r="B312" s="3"/>
      <c r="C312" s="5"/>
      <c r="D312" s="5"/>
      <c r="E312" s="5"/>
      <c r="F312" s="5"/>
      <c r="G312" s="5"/>
      <c r="H312" s="3"/>
      <c r="I312" s="2"/>
      <c r="J312" s="2"/>
      <c r="K312" s="2"/>
      <c r="L312" s="16"/>
    </row>
    <row r="313" spans="1:13">
      <c r="A313" s="4"/>
      <c r="B313" s="3"/>
      <c r="C313" s="5"/>
      <c r="D313" s="5"/>
      <c r="E313" s="5"/>
      <c r="F313" s="5"/>
      <c r="G313" s="5"/>
      <c r="H313" s="3"/>
      <c r="I313" s="2"/>
      <c r="J313" s="2"/>
      <c r="K313" s="2"/>
      <c r="L313" s="16"/>
    </row>
    <row r="314" spans="1:13">
      <c r="A314" s="4"/>
      <c r="B314" s="3"/>
      <c r="C314" s="5"/>
      <c r="D314" s="5"/>
      <c r="E314" s="5"/>
      <c r="F314" s="5"/>
      <c r="G314" s="5"/>
      <c r="H314" s="3"/>
      <c r="I314" s="2"/>
      <c r="J314" s="2"/>
      <c r="K314" s="2"/>
      <c r="L314" s="16"/>
    </row>
    <row r="315" spans="1:13">
      <c r="A315" s="4"/>
      <c r="B315" s="3"/>
      <c r="C315" s="5"/>
      <c r="D315" s="5"/>
      <c r="E315" s="5"/>
      <c r="F315" s="5"/>
      <c r="G315" s="5"/>
      <c r="H315" s="3"/>
      <c r="I315" s="2"/>
      <c r="J315" s="2"/>
      <c r="K315" s="2"/>
      <c r="L315" s="16"/>
    </row>
    <row r="316" spans="1:13">
      <c r="A316" s="4"/>
      <c r="B316" s="3"/>
      <c r="C316" s="5"/>
      <c r="D316" s="5"/>
      <c r="E316" s="5"/>
      <c r="F316" s="5"/>
      <c r="G316" s="5"/>
      <c r="H316" s="3"/>
      <c r="I316" s="2"/>
      <c r="J316" s="2"/>
      <c r="K316" s="2"/>
      <c r="L316" s="16"/>
    </row>
    <row r="317" spans="1:13">
      <c r="A317" s="4"/>
      <c r="B317" s="3"/>
      <c r="C317" s="5"/>
      <c r="D317" s="5"/>
      <c r="E317" s="5"/>
      <c r="F317" s="5"/>
      <c r="G317" s="5"/>
      <c r="H317" s="3"/>
      <c r="I317" s="2"/>
      <c r="J317" s="2"/>
      <c r="K317" s="2"/>
      <c r="L317" s="16"/>
    </row>
    <row r="318" spans="1:13">
      <c r="A318" s="4"/>
      <c r="B318" s="3"/>
      <c r="C318" s="5"/>
      <c r="D318" s="5"/>
      <c r="E318" s="5"/>
      <c r="F318" s="5"/>
      <c r="G318" s="5"/>
      <c r="H318" s="3"/>
      <c r="I318" s="2"/>
      <c r="J318" s="2"/>
      <c r="K318" s="2"/>
      <c r="L318" s="16"/>
    </row>
    <row r="319" spans="1:13">
      <c r="A319" s="4"/>
      <c r="B319" s="3"/>
      <c r="C319" s="5"/>
      <c r="D319" s="5"/>
      <c r="E319" s="5"/>
      <c r="F319" s="5"/>
      <c r="G319" s="5"/>
      <c r="H319" s="3"/>
      <c r="I319" s="2"/>
      <c r="J319" s="2"/>
      <c r="K319" s="2"/>
      <c r="L319" s="2"/>
    </row>
    <row r="320" spans="1:13">
      <c r="A320" s="4"/>
      <c r="B320" s="2"/>
      <c r="C320" s="6"/>
      <c r="D320" s="6"/>
      <c r="E320" s="6"/>
      <c r="F320" s="6"/>
      <c r="G320" s="6"/>
      <c r="H320" s="2"/>
      <c r="I320" s="2"/>
      <c r="J320" s="2"/>
      <c r="K320" s="2"/>
      <c r="L320" s="2"/>
    </row>
    <row r="321" spans="1:12">
      <c r="A321" s="4"/>
      <c r="B321" s="2"/>
      <c r="C321" s="6"/>
      <c r="D321" s="6"/>
      <c r="E321" s="6"/>
      <c r="F321" s="6"/>
      <c r="G321" s="6"/>
      <c r="H321" s="2"/>
      <c r="I321" s="2"/>
      <c r="J321" s="2"/>
      <c r="K321" s="2"/>
      <c r="L321" s="2"/>
    </row>
    <row r="322" spans="1:12">
      <c r="A322" s="4"/>
      <c r="B322" s="2"/>
      <c r="C322" s="6"/>
      <c r="D322" s="6"/>
      <c r="E322" s="6"/>
      <c r="F322" s="6"/>
      <c r="G322" s="6"/>
      <c r="H322" s="2"/>
      <c r="I322" s="2"/>
      <c r="J322" s="2"/>
      <c r="K322" s="2"/>
      <c r="L322" s="2"/>
    </row>
    <row r="323" spans="1:12">
      <c r="A323" s="4"/>
      <c r="B323" s="2"/>
      <c r="C323" s="6"/>
      <c r="D323" s="6"/>
      <c r="E323" s="6"/>
      <c r="F323" s="6"/>
      <c r="G323" s="6"/>
      <c r="H323" s="2"/>
      <c r="I323" s="2"/>
      <c r="J323" s="2"/>
      <c r="K323" s="2"/>
      <c r="L323" s="2"/>
    </row>
    <row r="324" spans="1:12">
      <c r="A324" s="4"/>
      <c r="B324" s="2"/>
      <c r="C324" s="2"/>
      <c r="D324" s="2"/>
      <c r="E324" s="2"/>
      <c r="F324" s="2"/>
      <c r="G324" s="2"/>
      <c r="H324" s="2"/>
      <c r="I324" s="2"/>
      <c r="J324" s="2"/>
      <c r="K324" s="2"/>
      <c r="L324" s="2"/>
    </row>
    <row r="325" spans="1:12">
      <c r="A325" s="4"/>
      <c r="B325" s="2"/>
      <c r="C325" s="2"/>
      <c r="D325" s="2"/>
      <c r="E325" s="2"/>
      <c r="F325" s="2"/>
      <c r="G325" s="2"/>
      <c r="H325" s="2"/>
      <c r="I325" s="2"/>
      <c r="J325" s="2"/>
      <c r="K325" s="2"/>
      <c r="L325" s="2"/>
    </row>
    <row r="326" spans="1:12">
      <c r="A326" s="4"/>
      <c r="B326" s="2"/>
      <c r="C326" s="2"/>
      <c r="D326" s="2"/>
      <c r="E326" s="2"/>
      <c r="F326" s="2"/>
      <c r="G326" s="2"/>
      <c r="H326" s="2"/>
      <c r="I326" s="2"/>
      <c r="J326" s="2"/>
      <c r="K326" s="2"/>
      <c r="L326" s="2"/>
    </row>
    <row r="327" spans="1:12">
      <c r="A327" s="4"/>
      <c r="B327" s="2"/>
      <c r="C327" s="2"/>
      <c r="D327" s="2"/>
      <c r="E327" s="2"/>
      <c r="F327" s="2"/>
      <c r="G327" s="2"/>
      <c r="H327" s="2"/>
      <c r="I327" s="2"/>
      <c r="J327" s="2"/>
      <c r="K327" s="2"/>
      <c r="L327" s="2"/>
    </row>
    <row r="328" spans="1:12">
      <c r="A328" s="4"/>
      <c r="B328" s="2"/>
      <c r="C328" s="2"/>
      <c r="D328" s="2"/>
      <c r="E328" s="2"/>
      <c r="F328" s="2"/>
      <c r="G328" s="2"/>
      <c r="H328" s="2"/>
      <c r="I328" s="2"/>
      <c r="J328" s="2"/>
      <c r="K328" s="2"/>
      <c r="L328" s="2"/>
    </row>
    <row r="329" spans="1:12">
      <c r="A329" s="4"/>
      <c r="B329" s="2"/>
      <c r="C329" s="2"/>
      <c r="D329" s="2"/>
      <c r="E329" s="2"/>
      <c r="F329" s="2"/>
      <c r="G329" s="2"/>
      <c r="H329" s="2"/>
      <c r="I329" s="2"/>
      <c r="J329" s="2"/>
      <c r="K329" s="2"/>
      <c r="L329" s="2"/>
    </row>
    <row r="330" spans="1:12">
      <c r="A330" s="4"/>
      <c r="B330" s="2"/>
      <c r="C330" s="2"/>
      <c r="D330" s="2"/>
      <c r="E330" s="2"/>
      <c r="F330" s="2"/>
      <c r="G330" s="2"/>
      <c r="H330" s="2"/>
      <c r="I330" s="2"/>
      <c r="J330" s="2"/>
      <c r="K330" s="2"/>
      <c r="L330" s="2"/>
    </row>
    <row r="331" spans="1:12">
      <c r="A331" s="4"/>
      <c r="B331" s="2"/>
      <c r="C331" s="2"/>
      <c r="D331" s="2"/>
      <c r="E331" s="2"/>
      <c r="F331" s="2"/>
      <c r="G331" s="2"/>
      <c r="H331" s="2"/>
      <c r="I331" s="2"/>
      <c r="J331" s="2"/>
      <c r="K331" s="2"/>
      <c r="L331" s="2"/>
    </row>
    <row r="332" spans="1:12">
      <c r="A332" s="4"/>
      <c r="B332" s="2"/>
      <c r="C332" s="2"/>
      <c r="D332" s="2"/>
      <c r="E332" s="2"/>
      <c r="F332" s="2"/>
      <c r="G332" s="2"/>
      <c r="H332" s="2"/>
      <c r="I332" s="2"/>
      <c r="J332" s="2"/>
      <c r="K332" s="2"/>
      <c r="L332" s="2"/>
    </row>
    <row r="333" spans="1:12">
      <c r="A333" s="4"/>
      <c r="B333" s="2"/>
      <c r="C333" s="2"/>
      <c r="D333" s="2"/>
      <c r="E333" s="2"/>
      <c r="F333" s="2"/>
      <c r="G333" s="2"/>
      <c r="H333" s="2"/>
      <c r="I333" s="2"/>
      <c r="J333" s="2"/>
      <c r="K333" s="2"/>
      <c r="L333" s="2"/>
    </row>
    <row r="334" spans="1:12">
      <c r="A334" s="4"/>
      <c r="B334" s="2"/>
      <c r="C334" s="2"/>
      <c r="D334" s="2"/>
      <c r="E334" s="2"/>
      <c r="F334" s="2"/>
      <c r="G334" s="2"/>
      <c r="H334" s="2"/>
      <c r="I334" s="2"/>
      <c r="J334" s="2"/>
      <c r="K334" s="2"/>
      <c r="L334" s="2"/>
    </row>
    <row r="335" spans="1:12">
      <c r="A335" s="4"/>
      <c r="B335" s="2"/>
      <c r="C335" s="2"/>
      <c r="D335" s="2"/>
      <c r="E335" s="2"/>
      <c r="F335" s="2"/>
      <c r="G335" s="2"/>
      <c r="H335" s="2"/>
      <c r="I335" s="2"/>
      <c r="J335" s="2"/>
      <c r="K335" s="2"/>
      <c r="L335" s="2"/>
    </row>
    <row r="336" spans="1:12">
      <c r="A336" s="4"/>
      <c r="B336" s="2"/>
      <c r="C336" s="2"/>
      <c r="D336" s="2"/>
      <c r="E336" s="2"/>
      <c r="F336" s="2"/>
      <c r="G336" s="2"/>
      <c r="H336" s="2"/>
      <c r="I336" s="2"/>
      <c r="J336" s="2"/>
      <c r="K336" s="2"/>
      <c r="L336" s="2"/>
    </row>
    <row r="337" spans="1:12">
      <c r="A337" s="4"/>
      <c r="B337" s="2"/>
      <c r="C337" s="2"/>
      <c r="D337" s="2"/>
      <c r="E337" s="2"/>
      <c r="F337" s="2"/>
      <c r="G337" s="2"/>
      <c r="H337" s="2"/>
      <c r="I337" s="2"/>
      <c r="J337" s="2"/>
      <c r="K337" s="2"/>
      <c r="L337" s="2"/>
    </row>
    <row r="338" spans="1:12">
      <c r="A338" s="4"/>
      <c r="B338" s="2"/>
      <c r="C338" s="2"/>
      <c r="D338" s="2"/>
      <c r="E338" s="2"/>
      <c r="F338" s="2"/>
      <c r="G338" s="2"/>
      <c r="H338" s="2"/>
      <c r="I338" s="2"/>
      <c r="J338" s="2"/>
      <c r="K338" s="2"/>
      <c r="L338" s="2"/>
    </row>
    <row r="339" spans="1:12">
      <c r="A339" s="4"/>
      <c r="B339" s="2"/>
      <c r="C339" s="2"/>
      <c r="D339" s="2"/>
      <c r="E339" s="2"/>
      <c r="F339" s="2"/>
      <c r="G339" s="2"/>
      <c r="H339" s="2"/>
      <c r="I339" s="2"/>
      <c r="J339" s="2"/>
      <c r="K339" s="2"/>
      <c r="L339" s="2"/>
    </row>
    <row r="340" spans="1:12">
      <c r="A340" s="4"/>
      <c r="B340" s="2"/>
      <c r="C340" s="2"/>
      <c r="D340" s="2"/>
      <c r="E340" s="2"/>
      <c r="F340" s="2"/>
      <c r="G340" s="2"/>
      <c r="H340" s="2"/>
      <c r="I340" s="2"/>
      <c r="J340" s="2"/>
      <c r="K340" s="2"/>
      <c r="L340" s="2"/>
    </row>
    <row r="341" spans="1:12">
      <c r="A341" s="4"/>
      <c r="B341" s="2"/>
      <c r="C341" s="2"/>
      <c r="D341" s="2"/>
      <c r="E341" s="2"/>
      <c r="F341" s="2"/>
      <c r="G341" s="2"/>
      <c r="H341" s="2"/>
      <c r="I341" s="2"/>
      <c r="J341" s="2"/>
      <c r="K341" s="2"/>
      <c r="L341" s="2"/>
    </row>
    <row r="342" spans="1:12">
      <c r="A342" s="4"/>
      <c r="B342" s="2"/>
      <c r="C342" s="2"/>
      <c r="D342" s="2"/>
      <c r="E342" s="2"/>
      <c r="F342" s="2"/>
      <c r="G342" s="2"/>
      <c r="H342" s="2"/>
      <c r="I342" s="2"/>
      <c r="J342" s="2"/>
      <c r="K342" s="2"/>
      <c r="L342" s="2"/>
    </row>
    <row r="343" spans="1:12">
      <c r="A343" s="4"/>
      <c r="B343" s="2"/>
      <c r="C343" s="2"/>
      <c r="D343" s="2"/>
      <c r="E343" s="2"/>
      <c r="F343" s="2"/>
      <c r="G343" s="2"/>
      <c r="H343" s="2"/>
      <c r="I343" s="2"/>
      <c r="J343" s="2"/>
      <c r="K343" s="2"/>
      <c r="L343" s="2"/>
    </row>
    <row r="344" spans="1:12">
      <c r="A344" s="4"/>
      <c r="B344" s="2"/>
      <c r="C344" s="2"/>
      <c r="D344" s="2"/>
      <c r="E344" s="2"/>
      <c r="F344" s="2"/>
      <c r="G344" s="2"/>
      <c r="H344" s="2"/>
      <c r="I344" s="2"/>
      <c r="J344" s="2"/>
      <c r="K344" s="2"/>
      <c r="L344" s="2"/>
    </row>
    <row r="345" spans="1:12">
      <c r="A345" s="4"/>
      <c r="B345" s="2"/>
      <c r="C345" s="2"/>
      <c r="D345" s="2"/>
      <c r="E345" s="2"/>
      <c r="F345" s="2"/>
      <c r="G345" s="2"/>
      <c r="H345" s="2"/>
      <c r="I345" s="2"/>
      <c r="J345" s="2"/>
      <c r="K345" s="2"/>
      <c r="L345" s="2"/>
    </row>
    <row r="346" spans="1:12">
      <c r="A346" s="4"/>
      <c r="B346" s="2"/>
      <c r="C346" s="2"/>
      <c r="D346" s="2"/>
      <c r="E346" s="2"/>
      <c r="F346" s="2"/>
      <c r="G346" s="2"/>
      <c r="H346" s="2"/>
      <c r="I346" s="2"/>
      <c r="J346" s="2"/>
      <c r="K346" s="2"/>
      <c r="L346" s="2"/>
    </row>
    <row r="347" spans="1:12">
      <c r="A347" s="4"/>
      <c r="B347" s="2"/>
      <c r="C347" s="2"/>
      <c r="D347" s="2"/>
      <c r="E347" s="2"/>
      <c r="F347" s="2"/>
      <c r="G347" s="2"/>
      <c r="H347" s="2"/>
      <c r="I347" s="2"/>
      <c r="J347" s="2"/>
      <c r="K347" s="2"/>
      <c r="L347" s="2"/>
    </row>
    <row r="348" spans="1:12">
      <c r="A348" s="4"/>
      <c r="B348" s="2"/>
      <c r="C348" s="2"/>
      <c r="D348" s="2"/>
      <c r="E348" s="2"/>
      <c r="F348" s="2"/>
      <c r="G348" s="2"/>
      <c r="H348" s="2"/>
      <c r="I348" s="2"/>
      <c r="J348" s="2"/>
      <c r="K348" s="2"/>
      <c r="L348" s="2"/>
    </row>
    <row r="349" spans="1:12">
      <c r="A349" s="4"/>
      <c r="B349" s="2"/>
      <c r="C349" s="2"/>
      <c r="D349" s="2"/>
      <c r="E349" s="2"/>
      <c r="F349" s="2"/>
      <c r="G349" s="2"/>
      <c r="H349" s="2"/>
      <c r="I349" s="2"/>
      <c r="J349" s="2"/>
      <c r="K349" s="2"/>
      <c r="L349" s="2"/>
    </row>
    <row r="350" spans="1:12">
      <c r="A350" s="4"/>
      <c r="B350" s="2"/>
      <c r="C350" s="2"/>
      <c r="D350" s="2"/>
      <c r="E350" s="2"/>
      <c r="F350" s="2"/>
      <c r="G350" s="2"/>
      <c r="H350" s="2"/>
      <c r="I350" s="2"/>
      <c r="J350" s="2"/>
      <c r="K350" s="2"/>
      <c r="L350" s="2"/>
    </row>
    <row r="351" spans="1:12">
      <c r="A351" s="4"/>
      <c r="B351" s="2"/>
      <c r="C351" s="2"/>
      <c r="D351" s="2"/>
      <c r="E351" s="2"/>
      <c r="F351" s="2"/>
      <c r="G351" s="2"/>
      <c r="H351" s="2"/>
      <c r="I351" s="2"/>
      <c r="J351" s="2"/>
      <c r="K351" s="2"/>
      <c r="L351" s="2"/>
    </row>
    <row r="352" spans="1:12">
      <c r="A352" s="4"/>
      <c r="B352" s="2"/>
      <c r="C352" s="2"/>
      <c r="D352" s="2"/>
      <c r="E352" s="2"/>
      <c r="F352" s="2"/>
      <c r="G352" s="2"/>
      <c r="H352" s="2"/>
      <c r="I352" s="2"/>
      <c r="J352" s="2"/>
      <c r="K352" s="2"/>
      <c r="L352" s="2"/>
    </row>
    <row r="353" spans="1:12">
      <c r="A353" s="4"/>
      <c r="B353" s="2"/>
      <c r="C353" s="2"/>
      <c r="D353" s="2"/>
      <c r="E353" s="2"/>
      <c r="F353" s="2"/>
      <c r="G353" s="2"/>
      <c r="H353" s="2"/>
      <c r="I353" s="2"/>
      <c r="J353" s="2"/>
      <c r="K353" s="2"/>
      <c r="L353" s="2"/>
    </row>
    <row r="354" spans="1:12">
      <c r="A354" s="4"/>
      <c r="B354" s="2"/>
      <c r="C354" s="2"/>
      <c r="D354" s="2"/>
      <c r="E354" s="2"/>
      <c r="F354" s="2"/>
      <c r="G354" s="2"/>
      <c r="H354" s="2"/>
      <c r="I354" s="2"/>
      <c r="J354" s="2"/>
      <c r="K354" s="2"/>
      <c r="L354" s="2"/>
    </row>
    <row r="355" spans="1:12">
      <c r="A355" s="4"/>
      <c r="B355" s="2"/>
      <c r="C355" s="2"/>
      <c r="D355" s="2"/>
      <c r="E355" s="2"/>
      <c r="F355" s="2"/>
      <c r="G355" s="2"/>
      <c r="H355" s="2"/>
      <c r="I355" s="2"/>
      <c r="J355" s="2"/>
      <c r="K355" s="2"/>
      <c r="L355" s="2"/>
    </row>
    <row r="356" spans="1:12">
      <c r="A356" s="4"/>
      <c r="B356" s="2"/>
      <c r="C356" s="2"/>
      <c r="D356" s="2"/>
      <c r="E356" s="2"/>
      <c r="F356" s="2"/>
      <c r="G356" s="2"/>
      <c r="H356" s="2"/>
      <c r="I356" s="2"/>
      <c r="J356" s="2"/>
      <c r="K356" s="2"/>
      <c r="L356" s="2"/>
    </row>
    <row r="357" spans="1:12">
      <c r="A357" s="4"/>
      <c r="B357" s="2"/>
      <c r="C357" s="2"/>
      <c r="D357" s="2"/>
      <c r="E357" s="2"/>
      <c r="F357" s="2"/>
      <c r="G357" s="2"/>
      <c r="H357" s="2"/>
      <c r="I357" s="2"/>
      <c r="J357" s="2"/>
      <c r="K357" s="2"/>
      <c r="L357" s="2"/>
    </row>
    <row r="358" spans="1:12">
      <c r="A358" s="4"/>
      <c r="B358" s="2"/>
      <c r="C358" s="2"/>
      <c r="D358" s="2"/>
      <c r="E358" s="2"/>
      <c r="F358" s="2"/>
      <c r="G358" s="2"/>
      <c r="H358" s="2"/>
      <c r="I358" s="2"/>
      <c r="J358" s="2"/>
      <c r="K358" s="2"/>
      <c r="L358" s="2"/>
    </row>
    <row r="359" spans="1:12">
      <c r="A359" s="4"/>
      <c r="B359" s="2"/>
      <c r="C359" s="2"/>
      <c r="D359" s="2"/>
      <c r="E359" s="2"/>
      <c r="F359" s="2"/>
      <c r="G359" s="2"/>
      <c r="H359" s="2"/>
      <c r="I359" s="2"/>
      <c r="J359" s="2"/>
      <c r="K359" s="2"/>
      <c r="L359" s="2"/>
    </row>
    <row r="360" spans="1:12">
      <c r="A360" s="4"/>
      <c r="B360" s="2"/>
      <c r="C360" s="2"/>
      <c r="D360" s="2"/>
      <c r="E360" s="2"/>
      <c r="F360" s="2"/>
      <c r="G360" s="2"/>
      <c r="H360" s="2"/>
      <c r="I360" s="2"/>
      <c r="J360" s="2"/>
      <c r="K360" s="2"/>
      <c r="L360" s="2"/>
    </row>
    <row r="361" spans="1:12">
      <c r="A361" s="4"/>
      <c r="B361" s="2"/>
      <c r="C361" s="2"/>
      <c r="D361" s="2"/>
      <c r="E361" s="2"/>
      <c r="F361" s="2"/>
      <c r="G361" s="2"/>
      <c r="H361" s="2"/>
      <c r="I361" s="2"/>
      <c r="J361" s="2"/>
      <c r="K361" s="2"/>
      <c r="L361" s="2"/>
    </row>
    <row r="362" spans="1:12">
      <c r="A362" s="4"/>
      <c r="B362" s="2"/>
      <c r="C362" s="2"/>
      <c r="D362" s="2"/>
      <c r="E362" s="2"/>
      <c r="F362" s="2"/>
      <c r="G362" s="2"/>
      <c r="H362" s="2"/>
      <c r="I362" s="2"/>
      <c r="J362" s="2"/>
      <c r="K362" s="2"/>
      <c r="L362" s="2"/>
    </row>
    <row r="363" spans="1:12">
      <c r="A363" s="4"/>
      <c r="B363" s="2"/>
      <c r="C363" s="2"/>
      <c r="D363" s="2"/>
      <c r="E363" s="2"/>
      <c r="F363" s="2"/>
      <c r="G363" s="2"/>
      <c r="H363" s="2"/>
      <c r="I363" s="2"/>
      <c r="J363" s="2"/>
      <c r="K363" s="2"/>
      <c r="L363" s="2"/>
    </row>
    <row r="364" spans="1:12">
      <c r="A364" s="4"/>
      <c r="B364" s="2"/>
      <c r="C364" s="2"/>
      <c r="D364" s="2"/>
      <c r="E364" s="2"/>
      <c r="F364" s="2"/>
      <c r="G364" s="2"/>
      <c r="H364" s="2"/>
      <c r="I364" s="2"/>
      <c r="J364" s="2"/>
      <c r="K364" s="2"/>
      <c r="L364" s="2"/>
    </row>
    <row r="365" spans="1:12">
      <c r="A365" s="4"/>
      <c r="B365" s="2"/>
      <c r="C365" s="2"/>
      <c r="D365" s="2"/>
      <c r="E365" s="2"/>
      <c r="F365" s="2"/>
      <c r="G365" s="2"/>
      <c r="H365" s="2"/>
      <c r="I365" s="2"/>
      <c r="J365" s="2"/>
      <c r="K365" s="2"/>
      <c r="L365" s="2"/>
    </row>
    <row r="366" spans="1:12">
      <c r="A366" s="4"/>
      <c r="B366" s="2"/>
      <c r="C366" s="2"/>
      <c r="D366" s="2"/>
      <c r="E366" s="2"/>
      <c r="F366" s="2"/>
      <c r="G366" s="2"/>
      <c r="H366" s="2"/>
      <c r="I366" s="2"/>
      <c r="J366" s="2"/>
      <c r="K366" s="2"/>
      <c r="L366" s="2"/>
    </row>
    <row r="367" spans="1:12">
      <c r="A367" s="2"/>
      <c r="B367" s="2"/>
      <c r="C367" s="2"/>
      <c r="D367" s="2"/>
      <c r="E367" s="2"/>
      <c r="F367" s="2"/>
      <c r="G367" s="2"/>
      <c r="H367" s="2"/>
      <c r="I367" s="2"/>
      <c r="J367" s="2"/>
      <c r="K367" s="2"/>
      <c r="L367" s="2"/>
    </row>
    <row r="368" spans="1:12">
      <c r="A368" s="2"/>
      <c r="B368" s="2"/>
      <c r="C368" s="2"/>
      <c r="D368" s="2"/>
      <c r="E368" s="2"/>
      <c r="F368" s="2"/>
      <c r="G368" s="2"/>
      <c r="H368" s="2"/>
      <c r="I368" s="2"/>
      <c r="J368" s="2"/>
      <c r="K368" s="2"/>
      <c r="L368" s="2"/>
    </row>
    <row r="369" spans="1:12">
      <c r="A369" s="2"/>
      <c r="B369" s="2"/>
      <c r="C369" s="2"/>
      <c r="D369" s="2"/>
      <c r="E369" s="2"/>
      <c r="F369" s="2"/>
      <c r="G369" s="2"/>
      <c r="H369" s="2"/>
      <c r="I369" s="2"/>
      <c r="J369" s="2"/>
      <c r="K369" s="2"/>
      <c r="L369" s="2"/>
    </row>
    <row r="370" spans="1:12">
      <c r="A370" s="2"/>
      <c r="B370" s="2"/>
      <c r="C370" s="2"/>
      <c r="D370" s="2"/>
      <c r="E370" s="2"/>
      <c r="F370" s="2"/>
      <c r="G370" s="2"/>
      <c r="H370" s="2"/>
      <c r="I370" s="2"/>
      <c r="J370" s="2"/>
      <c r="K370" s="2"/>
      <c r="L370" s="2"/>
    </row>
    <row r="371" spans="1:12">
      <c r="A371" s="2"/>
      <c r="B371" s="2"/>
      <c r="C371" s="2"/>
      <c r="D371" s="2"/>
      <c r="E371" s="2"/>
      <c r="F371" s="2"/>
      <c r="G371" s="2"/>
      <c r="H371" s="2"/>
      <c r="I371" s="2"/>
      <c r="J371" s="2"/>
      <c r="K371" s="2"/>
      <c r="L371" s="2"/>
    </row>
    <row r="372" spans="1:12">
      <c r="A372" s="2"/>
      <c r="B372" s="2"/>
      <c r="C372" s="2"/>
      <c r="D372" s="2"/>
      <c r="E372" s="2"/>
      <c r="F372" s="2"/>
      <c r="G372" s="2"/>
      <c r="H372" s="2"/>
      <c r="I372" s="2"/>
      <c r="J372" s="2"/>
      <c r="K372" s="2"/>
      <c r="L372" s="2"/>
    </row>
    <row r="373" spans="1:12">
      <c r="A373" s="2"/>
      <c r="B373" s="2"/>
      <c r="C373" s="2"/>
      <c r="D373" s="2"/>
      <c r="E373" s="2"/>
      <c r="F373" s="2"/>
      <c r="G373" s="2"/>
      <c r="H373" s="2"/>
      <c r="I373" s="2"/>
      <c r="J373" s="2"/>
      <c r="K373" s="2"/>
      <c r="L373" s="2"/>
    </row>
    <row r="374" spans="1:12">
      <c r="A374" s="2"/>
      <c r="B374" s="2"/>
      <c r="C374" s="2"/>
      <c r="D374" s="2"/>
      <c r="E374" s="2"/>
      <c r="F374" s="2"/>
      <c r="G374" s="2"/>
      <c r="H374" s="2"/>
      <c r="I374" s="2"/>
      <c r="J374" s="2"/>
      <c r="K374" s="2"/>
      <c r="L374" s="2"/>
    </row>
    <row r="375" spans="1:12">
      <c r="A375" s="2"/>
      <c r="B375" s="2"/>
      <c r="C375" s="2"/>
      <c r="D375" s="2"/>
      <c r="E375" s="2"/>
      <c r="F375" s="2"/>
      <c r="G375" s="2"/>
      <c r="H375" s="2"/>
      <c r="I375" s="2"/>
      <c r="J375" s="2"/>
      <c r="K375" s="2"/>
      <c r="L375" s="2"/>
    </row>
    <row r="376" spans="1:12">
      <c r="A376" s="2"/>
      <c r="B376" s="2"/>
      <c r="C376" s="2"/>
      <c r="D376" s="2"/>
      <c r="E376" s="2"/>
      <c r="F376" s="2"/>
      <c r="G376" s="2"/>
      <c r="H376" s="2"/>
      <c r="I376" s="2"/>
      <c r="J376" s="2"/>
      <c r="K376" s="2"/>
      <c r="L376" s="2"/>
    </row>
    <row r="377" spans="1:12">
      <c r="A377" s="2"/>
      <c r="B377" s="2"/>
      <c r="C377" s="2"/>
      <c r="D377" s="2"/>
      <c r="E377" s="2"/>
      <c r="F377" s="2"/>
      <c r="G377" s="2"/>
      <c r="H377" s="2"/>
      <c r="I377" s="2"/>
      <c r="J377" s="2"/>
      <c r="K377" s="2"/>
      <c r="L377" s="2"/>
    </row>
    <row r="378" spans="1:12">
      <c r="A378" s="2"/>
      <c r="B378" s="2"/>
      <c r="C378" s="2"/>
      <c r="D378" s="2"/>
      <c r="E378" s="2"/>
      <c r="F378" s="2"/>
      <c r="G378" s="2"/>
      <c r="H378" s="2"/>
      <c r="I378" s="2"/>
      <c r="J378" s="2"/>
      <c r="K378" s="2"/>
      <c r="L378" s="2"/>
    </row>
    <row r="379" spans="1:12">
      <c r="A379" s="2"/>
      <c r="B379" s="2"/>
      <c r="C379" s="2"/>
      <c r="D379" s="2"/>
      <c r="E379" s="2"/>
      <c r="F379" s="2"/>
      <c r="G379" s="2"/>
      <c r="H379" s="2"/>
      <c r="I379" s="2"/>
      <c r="J379" s="2"/>
      <c r="K379" s="2"/>
      <c r="L379" s="2"/>
    </row>
    <row r="380" spans="1:12">
      <c r="A380" s="2"/>
      <c r="B380" s="2"/>
      <c r="C380" s="2"/>
      <c r="D380" s="2"/>
      <c r="E380" s="2"/>
      <c r="F380" s="2"/>
      <c r="G380" s="2"/>
      <c r="H380" s="2"/>
      <c r="I380" s="2"/>
      <c r="J380" s="2"/>
      <c r="K380" s="2"/>
      <c r="L380" s="2"/>
    </row>
    <row r="381" spans="1:12">
      <c r="A381" s="2"/>
      <c r="B381" s="2"/>
      <c r="C381" s="2"/>
      <c r="D381" s="2"/>
      <c r="E381" s="2"/>
      <c r="F381" s="2"/>
      <c r="G381" s="2"/>
      <c r="H381" s="2"/>
      <c r="I381" s="2"/>
      <c r="J381" s="2"/>
      <c r="K381" s="2"/>
      <c r="L381" s="2"/>
    </row>
    <row r="382" spans="1:12">
      <c r="A382" s="2"/>
      <c r="B382" s="2"/>
      <c r="C382" s="2"/>
      <c r="D382" s="2"/>
      <c r="E382" s="2"/>
      <c r="F382" s="2"/>
      <c r="G382" s="2"/>
      <c r="H382" s="2"/>
      <c r="I382" s="2"/>
      <c r="J382" s="2"/>
      <c r="K382" s="2"/>
      <c r="L382" s="2"/>
    </row>
    <row r="383" spans="1:12">
      <c r="A383" s="2"/>
      <c r="B383" s="2"/>
      <c r="C383" s="2"/>
      <c r="D383" s="2"/>
      <c r="E383" s="2"/>
      <c r="F383" s="2"/>
      <c r="G383" s="2"/>
      <c r="H383" s="2"/>
      <c r="I383" s="2"/>
      <c r="J383" s="2"/>
      <c r="K383" s="2"/>
      <c r="L383" s="2"/>
    </row>
    <row r="384" spans="1:12">
      <c r="A384" s="2"/>
      <c r="B384" s="2"/>
      <c r="C384" s="2"/>
      <c r="D384" s="2"/>
      <c r="E384" s="2"/>
      <c r="F384" s="2"/>
      <c r="G384" s="2"/>
      <c r="H384" s="2"/>
      <c r="I384" s="2"/>
      <c r="J384" s="2"/>
      <c r="K384" s="2"/>
      <c r="L384" s="2"/>
    </row>
    <row r="385" spans="1:12">
      <c r="A385" s="2"/>
      <c r="B385" s="2"/>
      <c r="C385" s="2"/>
      <c r="D385" s="2"/>
      <c r="E385" s="2"/>
      <c r="F385" s="2"/>
      <c r="G385" s="2"/>
      <c r="H385" s="2"/>
      <c r="I385" s="2"/>
      <c r="J385" s="2"/>
      <c r="K385" s="2"/>
      <c r="L385" s="2"/>
    </row>
    <row r="386" spans="1:12">
      <c r="A386" s="2"/>
      <c r="B386" s="2"/>
      <c r="C386" s="2"/>
      <c r="D386" s="2"/>
      <c r="E386" s="2"/>
      <c r="F386" s="2"/>
      <c r="G386" s="2"/>
      <c r="H386" s="2"/>
      <c r="I386" s="2"/>
      <c r="J386" s="2"/>
      <c r="K386" s="2"/>
      <c r="L386" s="2"/>
    </row>
    <row r="387" spans="1:12">
      <c r="A387" s="2"/>
      <c r="B387" s="2"/>
      <c r="C387" s="2"/>
      <c r="D387" s="2"/>
      <c r="E387" s="2"/>
      <c r="F387" s="2"/>
      <c r="G387" s="2"/>
      <c r="H387" s="2"/>
      <c r="I387" s="2"/>
      <c r="J387" s="2"/>
      <c r="K387" s="2"/>
      <c r="L387" s="2"/>
    </row>
    <row r="388" spans="1:12">
      <c r="A388" s="2"/>
      <c r="B388" s="2"/>
      <c r="C388" s="2"/>
      <c r="D388" s="2"/>
      <c r="E388" s="2"/>
      <c r="F388" s="2"/>
      <c r="G388" s="2"/>
      <c r="H388" s="2"/>
      <c r="I388" s="2"/>
      <c r="J388" s="2"/>
      <c r="K388" s="2"/>
      <c r="L388" s="2"/>
    </row>
    <row r="389" spans="1:12">
      <c r="A389" s="2"/>
      <c r="B389" s="2"/>
      <c r="C389" s="2"/>
      <c r="D389" s="2"/>
      <c r="E389" s="2"/>
      <c r="F389" s="2"/>
      <c r="G389" s="2"/>
      <c r="H389" s="2"/>
      <c r="I389" s="2"/>
      <c r="J389" s="2"/>
      <c r="K389" s="2"/>
      <c r="L389" s="2"/>
    </row>
    <row r="390" spans="1:12">
      <c r="A390" s="2"/>
      <c r="B390" s="2"/>
      <c r="C390" s="2"/>
      <c r="D390" s="2"/>
      <c r="E390" s="2"/>
      <c r="F390" s="2"/>
      <c r="G390" s="2"/>
      <c r="H390" s="2"/>
      <c r="I390" s="2"/>
      <c r="J390" s="2"/>
      <c r="K390" s="2"/>
      <c r="L390" s="2"/>
    </row>
    <row r="391" spans="1:12">
      <c r="A391" s="2"/>
      <c r="B391" s="2"/>
      <c r="C391" s="2"/>
      <c r="D391" s="2"/>
      <c r="E391" s="2"/>
      <c r="F391" s="2"/>
      <c r="G391" s="2"/>
      <c r="H391" s="2"/>
      <c r="I391" s="2"/>
      <c r="J391" s="2"/>
      <c r="K391" s="2"/>
      <c r="L391" s="2"/>
    </row>
    <row r="392" spans="1:12">
      <c r="A392" s="2"/>
      <c r="B392" s="2"/>
      <c r="C392" s="2"/>
      <c r="D392" s="2"/>
      <c r="E392" s="2"/>
      <c r="F392" s="2"/>
      <c r="G392" s="2"/>
      <c r="H392" s="2"/>
      <c r="I392" s="2"/>
      <c r="J392" s="2"/>
      <c r="K392" s="2"/>
      <c r="L392" s="2"/>
    </row>
    <row r="393" spans="1:12">
      <c r="A393" s="2"/>
      <c r="B393" s="2"/>
      <c r="C393" s="2"/>
      <c r="D393" s="2"/>
      <c r="E393" s="2"/>
      <c r="F393" s="2"/>
      <c r="G393" s="2"/>
      <c r="H393" s="2"/>
      <c r="I393" s="2"/>
      <c r="J393" s="2"/>
      <c r="K393" s="2"/>
      <c r="L393" s="2"/>
    </row>
    <row r="394" spans="1:12">
      <c r="A394" s="2"/>
      <c r="B394" s="2"/>
      <c r="C394" s="2"/>
      <c r="D394" s="2"/>
      <c r="E394" s="2"/>
      <c r="F394" s="2"/>
      <c r="G394" s="2"/>
      <c r="H394" s="2"/>
      <c r="I394" s="2"/>
      <c r="J394" s="2"/>
      <c r="K394" s="2"/>
      <c r="L394" s="2"/>
    </row>
    <row r="395" spans="1:12">
      <c r="A395" s="2"/>
      <c r="B395" s="2"/>
      <c r="C395" s="2"/>
      <c r="D395" s="2"/>
      <c r="E395" s="2"/>
      <c r="F395" s="2"/>
      <c r="G395" s="2"/>
      <c r="H395" s="2"/>
      <c r="I395" s="2"/>
      <c r="J395" s="2"/>
      <c r="K395" s="2"/>
      <c r="L395" s="2"/>
    </row>
    <row r="396" spans="1:12">
      <c r="A396" s="2"/>
      <c r="B396" s="2"/>
      <c r="C396" s="2"/>
      <c r="D396" s="2"/>
      <c r="E396" s="2"/>
      <c r="F396" s="2"/>
      <c r="G396" s="2"/>
      <c r="H396" s="2"/>
      <c r="I396" s="2"/>
      <c r="J396" s="2"/>
      <c r="K396" s="2"/>
      <c r="L396" s="2"/>
    </row>
    <row r="397" spans="1:12">
      <c r="A397" s="2"/>
      <c r="B397" s="2"/>
      <c r="C397" s="2"/>
      <c r="D397" s="2"/>
      <c r="E397" s="2"/>
      <c r="F397" s="2"/>
      <c r="G397" s="2"/>
      <c r="H397" s="2"/>
      <c r="I397" s="2"/>
      <c r="J397" s="2"/>
      <c r="K397" s="2"/>
      <c r="L397" s="2"/>
    </row>
    <row r="398" spans="1:12">
      <c r="A398" s="2"/>
      <c r="B398" s="2"/>
      <c r="C398" s="2"/>
      <c r="D398" s="2"/>
      <c r="E398" s="2"/>
      <c r="F398" s="2"/>
      <c r="G398" s="2"/>
      <c r="H398" s="2"/>
      <c r="I398" s="2"/>
      <c r="J398" s="2"/>
      <c r="K398" s="2"/>
      <c r="L398" s="2"/>
    </row>
    <row r="399" spans="1:12">
      <c r="A399" s="2"/>
      <c r="B399" s="2"/>
      <c r="C399" s="2"/>
      <c r="D399" s="2"/>
      <c r="E399" s="2"/>
      <c r="F399" s="2"/>
      <c r="G399" s="2"/>
      <c r="H399" s="2"/>
      <c r="I399" s="2"/>
      <c r="J399" s="2"/>
      <c r="K399" s="2"/>
      <c r="L399" s="2"/>
    </row>
    <row r="400" spans="1:12">
      <c r="A400" s="2"/>
      <c r="B400" s="2"/>
      <c r="C400" s="2"/>
      <c r="D400" s="2"/>
      <c r="E400" s="2"/>
      <c r="F400" s="2"/>
      <c r="G400" s="2"/>
      <c r="H400" s="2"/>
      <c r="I400" s="2"/>
      <c r="J400" s="2"/>
      <c r="K400" s="2"/>
      <c r="L400" s="2"/>
    </row>
    <row r="401" spans="1:12">
      <c r="A401" s="2"/>
      <c r="B401" s="2"/>
      <c r="C401" s="2"/>
      <c r="D401" s="2"/>
      <c r="E401" s="2"/>
      <c r="F401" s="2"/>
      <c r="G401" s="2"/>
      <c r="H401" s="2"/>
      <c r="I401" s="2"/>
      <c r="J401" s="2"/>
      <c r="K401" s="2"/>
      <c r="L401" s="2"/>
    </row>
    <row r="402" spans="1:12">
      <c r="A402" s="2"/>
      <c r="B402" s="2"/>
      <c r="C402" s="2"/>
      <c r="D402" s="2"/>
      <c r="E402" s="2"/>
      <c r="F402" s="2"/>
      <c r="G402" s="2"/>
      <c r="H402" s="2"/>
      <c r="I402" s="2"/>
      <c r="J402" s="2"/>
      <c r="K402" s="2"/>
      <c r="L402" s="2"/>
    </row>
    <row r="403" spans="1:12">
      <c r="A403" s="2"/>
      <c r="B403" s="2"/>
      <c r="C403" s="2"/>
      <c r="D403" s="2"/>
      <c r="E403" s="2"/>
      <c r="F403" s="2"/>
      <c r="G403" s="2"/>
      <c r="H403" s="2"/>
      <c r="I403" s="2"/>
      <c r="J403" s="2"/>
      <c r="K403" s="2"/>
      <c r="L403" s="2"/>
    </row>
    <row r="404" spans="1:12">
      <c r="A404" s="2"/>
      <c r="B404" s="2"/>
      <c r="C404" s="2"/>
      <c r="D404" s="2"/>
      <c r="E404" s="2"/>
      <c r="F404" s="2"/>
      <c r="G404" s="2"/>
      <c r="H404" s="2"/>
      <c r="I404" s="2"/>
      <c r="J404" s="2"/>
      <c r="K404" s="2"/>
      <c r="L404" s="2"/>
    </row>
    <row r="405" spans="1:12">
      <c r="A405" s="2"/>
      <c r="B405" s="2"/>
      <c r="C405" s="2"/>
      <c r="D405" s="2"/>
      <c r="E405" s="2"/>
      <c r="F405" s="2"/>
      <c r="G405" s="2"/>
      <c r="H405" s="2"/>
      <c r="I405" s="2"/>
      <c r="J405" s="2"/>
      <c r="K405" s="2"/>
      <c r="L405" s="2"/>
    </row>
    <row r="406" spans="1:12">
      <c r="A406" s="2"/>
      <c r="B406" s="2"/>
      <c r="C406" s="2"/>
      <c r="D406" s="2"/>
      <c r="E406" s="2"/>
      <c r="F406" s="2"/>
      <c r="G406" s="2"/>
      <c r="H406" s="2"/>
      <c r="I406" s="2"/>
      <c r="J406" s="2"/>
      <c r="K406" s="2"/>
      <c r="L406" s="2"/>
    </row>
    <row r="407" spans="1:12">
      <c r="A407" s="2"/>
      <c r="B407" s="2"/>
      <c r="C407" s="2"/>
      <c r="D407" s="2"/>
      <c r="E407" s="2"/>
      <c r="F407" s="2"/>
      <c r="G407" s="2"/>
      <c r="H407" s="2"/>
      <c r="I407" s="2"/>
      <c r="J407" s="2"/>
      <c r="K407" s="2"/>
      <c r="L407" s="2"/>
    </row>
    <row r="408" spans="1:12">
      <c r="A408" s="2"/>
      <c r="B408" s="2"/>
      <c r="C408" s="2"/>
      <c r="D408" s="2"/>
      <c r="E408" s="2"/>
      <c r="F408" s="2"/>
      <c r="G408" s="2"/>
      <c r="H408" s="2"/>
      <c r="I408" s="2"/>
      <c r="J408" s="2"/>
      <c r="K408" s="2"/>
      <c r="L408" s="2"/>
    </row>
    <row r="409" spans="1:12">
      <c r="A409" s="2"/>
      <c r="B409" s="2"/>
      <c r="C409" s="2"/>
      <c r="D409" s="2"/>
      <c r="E409" s="2"/>
      <c r="F409" s="2"/>
      <c r="G409" s="2"/>
      <c r="H409" s="2"/>
      <c r="I409" s="2"/>
      <c r="J409" s="2"/>
      <c r="K409" s="2"/>
      <c r="L409" s="2"/>
    </row>
    <row r="410" spans="1:12">
      <c r="A410" s="2"/>
      <c r="B410" s="2"/>
      <c r="C410" s="2"/>
      <c r="D410" s="2"/>
      <c r="E410" s="2"/>
      <c r="F410" s="2"/>
      <c r="G410" s="2"/>
      <c r="H410" s="2"/>
      <c r="I410" s="2"/>
      <c r="J410" s="2"/>
      <c r="K410" s="2"/>
      <c r="L410" s="2"/>
    </row>
    <row r="411" spans="1:12">
      <c r="A411" s="2"/>
      <c r="B411" s="2"/>
      <c r="C411" s="2"/>
      <c r="D411" s="2"/>
      <c r="E411" s="2"/>
      <c r="F411" s="2"/>
      <c r="G411" s="2"/>
      <c r="H411" s="2"/>
      <c r="I411" s="2"/>
      <c r="J411" s="2"/>
      <c r="K411" s="2"/>
      <c r="L411" s="2"/>
    </row>
    <row r="412" spans="1:12">
      <c r="A412" s="2"/>
      <c r="B412" s="2"/>
      <c r="C412" s="2"/>
      <c r="D412" s="2"/>
      <c r="E412" s="2"/>
      <c r="F412" s="2"/>
      <c r="G412" s="2"/>
      <c r="H412" s="2"/>
      <c r="I412" s="2"/>
      <c r="J412" s="2"/>
      <c r="K412" s="2"/>
      <c r="L412" s="2"/>
    </row>
    <row r="413" spans="1:12">
      <c r="A413" s="2"/>
      <c r="B413" s="2"/>
      <c r="C413" s="2"/>
      <c r="D413" s="2"/>
      <c r="E413" s="2"/>
      <c r="F413" s="2"/>
      <c r="G413" s="2"/>
      <c r="H413" s="2"/>
      <c r="I413" s="2"/>
      <c r="J413" s="2"/>
      <c r="K413" s="2"/>
      <c r="L413" s="2"/>
    </row>
    <row r="414" spans="1:12">
      <c r="A414" s="2"/>
      <c r="B414" s="2"/>
      <c r="C414" s="2"/>
      <c r="D414" s="2"/>
      <c r="E414" s="2"/>
      <c r="F414" s="2"/>
      <c r="G414" s="2"/>
      <c r="H414" s="2"/>
      <c r="I414" s="2"/>
      <c r="J414" s="2"/>
      <c r="K414" s="2"/>
      <c r="L414" s="2"/>
    </row>
    <row r="415" spans="1:12">
      <c r="A415" s="2"/>
      <c r="B415" s="2"/>
      <c r="C415" s="2"/>
      <c r="D415" s="2"/>
      <c r="E415" s="2"/>
      <c r="F415" s="2"/>
      <c r="G415" s="2"/>
      <c r="H415" s="2"/>
      <c r="I415" s="2"/>
      <c r="J415" s="2"/>
      <c r="K415" s="2"/>
      <c r="L415" s="2"/>
    </row>
    <row r="416" spans="1:12">
      <c r="A416" s="2"/>
      <c r="B416" s="2"/>
      <c r="C416" s="2"/>
      <c r="D416" s="2"/>
      <c r="E416" s="2"/>
      <c r="F416" s="2"/>
      <c r="G416" s="2"/>
      <c r="H416" s="2"/>
      <c r="I416" s="2"/>
      <c r="J416" s="2"/>
      <c r="K416" s="2"/>
      <c r="L416" s="2"/>
    </row>
    <row r="417" spans="1:12">
      <c r="A417" s="2"/>
      <c r="B417" s="2"/>
      <c r="C417" s="2"/>
      <c r="D417" s="2"/>
      <c r="E417" s="2"/>
      <c r="F417" s="2"/>
      <c r="G417" s="2"/>
      <c r="H417" s="2"/>
      <c r="I417" s="2"/>
      <c r="J417" s="2"/>
      <c r="K417" s="2"/>
      <c r="L417" s="2"/>
    </row>
    <row r="418" spans="1:12">
      <c r="A418" s="2"/>
      <c r="B418" s="2"/>
      <c r="C418" s="2"/>
      <c r="D418" s="2"/>
      <c r="E418" s="2"/>
      <c r="F418" s="2"/>
      <c r="G418" s="2"/>
      <c r="H418" s="2"/>
      <c r="I418" s="2"/>
      <c r="J418" s="2"/>
      <c r="K418" s="2"/>
      <c r="L418" s="2"/>
    </row>
    <row r="419" spans="1:12">
      <c r="A419" s="1"/>
      <c r="B419" s="1"/>
      <c r="C419" s="1"/>
      <c r="D419" s="1"/>
      <c r="E419" s="1"/>
      <c r="F419" s="1"/>
      <c r="G419" s="1"/>
      <c r="H419" s="1"/>
      <c r="I419" s="1"/>
      <c r="J419" s="1"/>
      <c r="K419" s="1"/>
      <c r="L419" s="1"/>
    </row>
    <row r="420" spans="1:12">
      <c r="A420" s="1"/>
      <c r="B420" s="1"/>
      <c r="C420" s="1"/>
      <c r="D420" s="1"/>
      <c r="E420" s="1"/>
      <c r="F420" s="1"/>
      <c r="G420" s="1"/>
      <c r="H420" s="1"/>
      <c r="I420" s="1"/>
      <c r="J420" s="1"/>
      <c r="K420" s="1"/>
      <c r="L420" s="1"/>
    </row>
    <row r="421" spans="1:12">
      <c r="A421" s="1"/>
      <c r="B421" s="1"/>
      <c r="C421" s="1"/>
      <c r="D421" s="1"/>
      <c r="E421" s="1"/>
      <c r="F421" s="1"/>
      <c r="G421" s="1"/>
      <c r="H421" s="1"/>
      <c r="I421" s="1"/>
      <c r="J421" s="1"/>
      <c r="K421" s="1"/>
      <c r="L421" s="1"/>
    </row>
    <row r="422" spans="1:12">
      <c r="A422" s="1"/>
      <c r="B422" s="1"/>
      <c r="C422" s="1"/>
      <c r="D422" s="1"/>
      <c r="E422" s="1"/>
      <c r="F422" s="1"/>
      <c r="G422" s="1"/>
      <c r="H422" s="1"/>
      <c r="I422" s="1"/>
      <c r="J422" s="1"/>
      <c r="K422" s="1"/>
      <c r="L422" s="1"/>
    </row>
    <row r="423" spans="1:12">
      <c r="A423" s="1"/>
      <c r="B423" s="1"/>
      <c r="C423" s="1"/>
      <c r="D423" s="1"/>
      <c r="E423" s="1"/>
      <c r="F423" s="1"/>
      <c r="G423" s="1"/>
      <c r="H423" s="1"/>
      <c r="I423" s="1"/>
      <c r="J423" s="1"/>
      <c r="K423" s="1"/>
      <c r="L423" s="1"/>
    </row>
    <row r="424" spans="1:12">
      <c r="A424" s="1"/>
      <c r="B424" s="1"/>
      <c r="C424" s="1"/>
      <c r="D424" s="1"/>
      <c r="E424" s="1"/>
      <c r="F424" s="1"/>
      <c r="G424" s="1"/>
      <c r="H424" s="1"/>
      <c r="I424" s="1"/>
      <c r="J424" s="1"/>
      <c r="K424" s="1"/>
      <c r="L424" s="1"/>
    </row>
    <row r="425" spans="1:12">
      <c r="A425" s="1"/>
      <c r="B425" s="1"/>
      <c r="C425" s="1"/>
      <c r="D425" s="1"/>
      <c r="E425" s="1"/>
      <c r="F425" s="1"/>
      <c r="G425" s="1"/>
      <c r="H425" s="1"/>
      <c r="I425" s="1"/>
      <c r="J425" s="1"/>
      <c r="K425" s="1"/>
      <c r="L425" s="1"/>
    </row>
    <row r="426" spans="1:12">
      <c r="A426" s="1"/>
      <c r="B426" s="1"/>
      <c r="C426" s="1"/>
      <c r="D426" s="1"/>
      <c r="E426" s="1"/>
      <c r="F426" s="1"/>
      <c r="G426" s="1"/>
      <c r="H426" s="1"/>
      <c r="I426" s="1"/>
      <c r="J426" s="1"/>
      <c r="K426" s="1"/>
      <c r="L426" s="1"/>
    </row>
    <row r="427" spans="1:12">
      <c r="A427" s="1"/>
      <c r="B427" s="1"/>
      <c r="C427" s="1"/>
      <c r="D427" s="1"/>
      <c r="E427" s="1"/>
      <c r="F427" s="1"/>
      <c r="G427" s="1"/>
      <c r="H427" s="1"/>
      <c r="I427" s="1"/>
      <c r="J427" s="1"/>
      <c r="K427" s="1"/>
      <c r="L427" s="1"/>
    </row>
    <row r="428" spans="1:12">
      <c r="A428" s="1"/>
      <c r="B428" s="1"/>
      <c r="C428" s="1"/>
      <c r="D428" s="1"/>
      <c r="E428" s="1"/>
      <c r="F428" s="1"/>
      <c r="G428" s="1"/>
      <c r="H428" s="1"/>
      <c r="I428" s="1"/>
      <c r="J428" s="1"/>
      <c r="K428" s="1"/>
      <c r="L428" s="1"/>
    </row>
    <row r="429" spans="1:12">
      <c r="A429" s="1"/>
      <c r="B429" s="1"/>
      <c r="C429" s="1"/>
      <c r="D429" s="1"/>
      <c r="E429" s="1"/>
      <c r="F429" s="1"/>
      <c r="G429" s="1"/>
      <c r="H429" s="1"/>
      <c r="I429" s="1"/>
      <c r="J429" s="1"/>
      <c r="K429" s="1"/>
      <c r="L429" s="1"/>
    </row>
    <row r="430" spans="1:12">
      <c r="A430" s="1"/>
      <c r="B430" s="1"/>
      <c r="C430" s="1"/>
      <c r="D430" s="1"/>
      <c r="E430" s="1"/>
      <c r="F430" s="1"/>
      <c r="G430" s="1"/>
      <c r="H430" s="1"/>
      <c r="I430" s="1"/>
      <c r="J430" s="1"/>
      <c r="K430" s="1"/>
      <c r="L430" s="1"/>
    </row>
    <row r="431" spans="1:12">
      <c r="A431" s="1"/>
      <c r="B431" s="1"/>
      <c r="C431" s="1"/>
      <c r="D431" s="1"/>
      <c r="E431" s="1"/>
      <c r="F431" s="1"/>
      <c r="G431" s="1"/>
      <c r="H431" s="1"/>
      <c r="I431" s="1"/>
      <c r="J431" s="1"/>
      <c r="K431" s="1"/>
      <c r="L431" s="1"/>
    </row>
    <row r="432" spans="1:12">
      <c r="A432" s="1"/>
      <c r="B432" s="1"/>
      <c r="C432" s="1"/>
      <c r="D432" s="1"/>
      <c r="E432" s="1"/>
      <c r="F432" s="1"/>
      <c r="G432" s="1"/>
      <c r="H432" s="1"/>
      <c r="I432" s="1"/>
      <c r="J432" s="1"/>
      <c r="K432" s="1"/>
      <c r="L432" s="1"/>
    </row>
    <row r="433" spans="1:12">
      <c r="A433" s="1"/>
      <c r="B433" s="1"/>
      <c r="C433" s="1"/>
      <c r="D433" s="1"/>
      <c r="E433" s="1"/>
      <c r="F433" s="1"/>
      <c r="G433" s="1"/>
      <c r="H433" s="1"/>
      <c r="I433" s="1"/>
      <c r="J433" s="1"/>
      <c r="K433" s="1"/>
      <c r="L433" s="1"/>
    </row>
  </sheetData>
  <mergeCells count="124">
    <mergeCell ref="B168:G168"/>
    <mergeCell ref="B72:H72"/>
    <mergeCell ref="B79:H79"/>
    <mergeCell ref="B85:H85"/>
    <mergeCell ref="B87:H87"/>
    <mergeCell ref="B97:H97"/>
    <mergeCell ref="B116:H116"/>
    <mergeCell ref="B118:H118"/>
    <mergeCell ref="B120:H120"/>
    <mergeCell ref="B122:H122"/>
    <mergeCell ref="B129:H129"/>
    <mergeCell ref="B147:H147"/>
    <mergeCell ref="B165:H165"/>
    <mergeCell ref="B71:G71"/>
    <mergeCell ref="B51:G51"/>
    <mergeCell ref="B78:G78"/>
    <mergeCell ref="B84:G84"/>
    <mergeCell ref="B96:G96"/>
    <mergeCell ref="B115:G115"/>
    <mergeCell ref="B164:G164"/>
    <mergeCell ref="A301:K301"/>
    <mergeCell ref="A302:K302"/>
    <mergeCell ref="B288:H288"/>
    <mergeCell ref="B289:H289"/>
    <mergeCell ref="B290:H290"/>
    <mergeCell ref="B291:H291"/>
    <mergeCell ref="B292:H292"/>
    <mergeCell ref="B293:H293"/>
    <mergeCell ref="B282:H282"/>
    <mergeCell ref="B283:H283"/>
    <mergeCell ref="B284:H284"/>
    <mergeCell ref="B285:H285"/>
    <mergeCell ref="B286:H286"/>
    <mergeCell ref="B287:H287"/>
    <mergeCell ref="B276:H276"/>
    <mergeCell ref="B277:H277"/>
    <mergeCell ref="B278:H278"/>
    <mergeCell ref="A303:K303"/>
    <mergeCell ref="A304:K304"/>
    <mergeCell ref="A305:K305"/>
    <mergeCell ref="A306:L306"/>
    <mergeCell ref="B294:H294"/>
    <mergeCell ref="B295:H295"/>
    <mergeCell ref="A297:K297"/>
    <mergeCell ref="A298:K298"/>
    <mergeCell ref="A299:K299"/>
    <mergeCell ref="A300:K300"/>
    <mergeCell ref="B296:H296"/>
    <mergeCell ref="B279:H279"/>
    <mergeCell ref="B280:H280"/>
    <mergeCell ref="B281:H281"/>
    <mergeCell ref="B270:H270"/>
    <mergeCell ref="B271:H271"/>
    <mergeCell ref="B272:H272"/>
    <mergeCell ref="B273:H273"/>
    <mergeCell ref="B274:H274"/>
    <mergeCell ref="B275:H275"/>
    <mergeCell ref="B264:H264"/>
    <mergeCell ref="B265:H265"/>
    <mergeCell ref="B266:H266"/>
    <mergeCell ref="B267:H267"/>
    <mergeCell ref="B268:H268"/>
    <mergeCell ref="B269:H269"/>
    <mergeCell ref="B258:H258"/>
    <mergeCell ref="B259:H259"/>
    <mergeCell ref="B260:H260"/>
    <mergeCell ref="B261:H261"/>
    <mergeCell ref="B262:H262"/>
    <mergeCell ref="B263:H263"/>
    <mergeCell ref="B252:H252"/>
    <mergeCell ref="B253:H253"/>
    <mergeCell ref="B254:H254"/>
    <mergeCell ref="B255:H255"/>
    <mergeCell ref="B256:H256"/>
    <mergeCell ref="B257:H257"/>
    <mergeCell ref="B245:H245"/>
    <mergeCell ref="B246:H246"/>
    <mergeCell ref="B247:H247"/>
    <mergeCell ref="B248:H248"/>
    <mergeCell ref="B250:H250"/>
    <mergeCell ref="B251:H251"/>
    <mergeCell ref="B249:K249"/>
    <mergeCell ref="B235:H235"/>
    <mergeCell ref="B236:H236"/>
    <mergeCell ref="B237:H237"/>
    <mergeCell ref="B242:H242"/>
    <mergeCell ref="B243:H243"/>
    <mergeCell ref="B244:H244"/>
    <mergeCell ref="B206:H206"/>
    <mergeCell ref="B207:H207"/>
    <mergeCell ref="B212:H212"/>
    <mergeCell ref="B214:H214"/>
    <mergeCell ref="B222:H222"/>
    <mergeCell ref="B223:H223"/>
    <mergeCell ref="B221:G221"/>
    <mergeCell ref="B234:G234"/>
    <mergeCell ref="B186:H186"/>
    <mergeCell ref="B188:H188"/>
    <mergeCell ref="B200:H200"/>
    <mergeCell ref="B204:H204"/>
    <mergeCell ref="B169:H169"/>
    <mergeCell ref="B171:H171"/>
    <mergeCell ref="B173:H173"/>
    <mergeCell ref="B175:H175"/>
    <mergeCell ref="B176:H176"/>
    <mergeCell ref="B177:H177"/>
    <mergeCell ref="B199:G199"/>
    <mergeCell ref="B185:G185"/>
    <mergeCell ref="B178:H178"/>
    <mergeCell ref="B179:H179"/>
    <mergeCell ref="B7:H7"/>
    <mergeCell ref="B16:H16"/>
    <mergeCell ref="B18:H18"/>
    <mergeCell ref="B25:H25"/>
    <mergeCell ref="B35:H35"/>
    <mergeCell ref="B52:H52"/>
    <mergeCell ref="B15:G15"/>
    <mergeCell ref="A1:L1"/>
    <mergeCell ref="A2:L2"/>
    <mergeCell ref="A3:L3"/>
    <mergeCell ref="A4:L4"/>
    <mergeCell ref="B5:H5"/>
    <mergeCell ref="B24:G24"/>
    <mergeCell ref="B34:G34"/>
  </mergeCells>
  <printOptions horizontalCentered="1"/>
  <pageMargins left="0.23622047244094491" right="0.19685039370078741" top="0.35433070866141736" bottom="0.35433070866141736" header="0.31496062992125984" footer="0.31496062992125984"/>
  <pageSetup paperSize="9" orientation="portrait" r:id="rId1"/>
  <headerFooter>
    <oddFooter>&amp;R&amp;P of &amp;N</oddFooter>
  </headerFooter>
</worksheet>
</file>

<file path=xl/worksheets/sheet2.xml><?xml version="1.0" encoding="utf-8"?>
<worksheet xmlns="http://schemas.openxmlformats.org/spreadsheetml/2006/main" xmlns:r="http://schemas.openxmlformats.org/officeDocument/2006/relationships">
  <dimension ref="A1:O432"/>
  <sheetViews>
    <sheetView view="pageBreakPreview" zoomScale="130" zoomScaleSheetLayoutView="130" workbookViewId="0">
      <selection activeCell="O262" sqref="O262"/>
    </sheetView>
  </sheetViews>
  <sheetFormatPr defaultRowHeight="15"/>
  <cols>
    <col min="1" max="1" width="5.140625" customWidth="1"/>
    <col min="2" max="2" width="18.5703125" customWidth="1"/>
    <col min="3" max="3" width="6.5703125" customWidth="1"/>
    <col min="4" max="4" width="6.140625" customWidth="1"/>
    <col min="5" max="5" width="5.7109375" customWidth="1"/>
    <col min="6" max="6" width="6.140625" customWidth="1"/>
    <col min="7" max="7" width="5.5703125" customWidth="1"/>
    <col min="8" max="8" width="7.140625" customWidth="1"/>
    <col min="9" max="9" width="7.28515625" customWidth="1"/>
    <col min="10" max="10" width="10.7109375" customWidth="1"/>
    <col min="11" max="11" width="7" customWidth="1"/>
    <col min="12" max="12" width="15" customWidth="1"/>
  </cols>
  <sheetData>
    <row r="1" spans="1:15">
      <c r="A1" s="109" t="s">
        <v>176</v>
      </c>
      <c r="B1" s="109"/>
      <c r="C1" s="109"/>
      <c r="D1" s="109"/>
      <c r="E1" s="109"/>
      <c r="F1" s="109"/>
      <c r="G1" s="109"/>
      <c r="H1" s="109"/>
      <c r="I1" s="109"/>
      <c r="J1" s="109"/>
      <c r="K1" s="109"/>
      <c r="L1" s="109"/>
    </row>
    <row r="2" spans="1:15">
      <c r="A2" s="109" t="s">
        <v>177</v>
      </c>
      <c r="B2" s="109"/>
      <c r="C2" s="109"/>
      <c r="D2" s="109"/>
      <c r="E2" s="109"/>
      <c r="F2" s="109"/>
      <c r="G2" s="109"/>
      <c r="H2" s="109"/>
      <c r="I2" s="109"/>
      <c r="J2" s="109"/>
      <c r="K2" s="109"/>
      <c r="L2" s="109"/>
    </row>
    <row r="3" spans="1:15" ht="28.5" customHeight="1">
      <c r="A3" s="110" t="s">
        <v>178</v>
      </c>
      <c r="B3" s="110"/>
      <c r="C3" s="110"/>
      <c r="D3" s="110"/>
      <c r="E3" s="110"/>
      <c r="F3" s="110"/>
      <c r="G3" s="110"/>
      <c r="H3" s="110"/>
      <c r="I3" s="110"/>
      <c r="J3" s="110"/>
      <c r="K3" s="110"/>
      <c r="L3" s="110"/>
    </row>
    <row r="4" spans="1:15" ht="15" customHeight="1">
      <c r="A4" s="110" t="s">
        <v>179</v>
      </c>
      <c r="B4" s="110"/>
      <c r="C4" s="110"/>
      <c r="D4" s="110"/>
      <c r="E4" s="110"/>
      <c r="F4" s="110"/>
      <c r="G4" s="110"/>
      <c r="H4" s="110"/>
      <c r="I4" s="110"/>
      <c r="J4" s="110"/>
      <c r="K4" s="110"/>
      <c r="L4" s="110"/>
    </row>
    <row r="5" spans="1:15">
      <c r="A5" s="111" t="s">
        <v>0</v>
      </c>
      <c r="B5" s="111" t="s">
        <v>1</v>
      </c>
      <c r="C5" s="111"/>
      <c r="D5" s="111"/>
      <c r="E5" s="111"/>
      <c r="F5" s="111"/>
      <c r="G5" s="111"/>
      <c r="H5" s="111"/>
      <c r="I5" s="111" t="s">
        <v>182</v>
      </c>
      <c r="J5" s="111" t="s">
        <v>183</v>
      </c>
      <c r="K5" s="111" t="s">
        <v>8</v>
      </c>
      <c r="L5" s="111" t="s">
        <v>9</v>
      </c>
    </row>
    <row r="6" spans="1:15">
      <c r="A6" s="111"/>
      <c r="B6" s="34" t="s">
        <v>2</v>
      </c>
      <c r="C6" s="34" t="s">
        <v>3</v>
      </c>
      <c r="D6" s="34" t="s">
        <v>3</v>
      </c>
      <c r="E6" s="34" t="s">
        <v>4</v>
      </c>
      <c r="F6" s="34" t="s">
        <v>5</v>
      </c>
      <c r="G6" s="34" t="s">
        <v>6</v>
      </c>
      <c r="H6" s="34" t="s">
        <v>7</v>
      </c>
      <c r="I6" s="111"/>
      <c r="J6" s="111"/>
      <c r="K6" s="111"/>
      <c r="L6" s="111"/>
    </row>
    <row r="7" spans="1:15" ht="87" customHeight="1">
      <c r="A7" s="11">
        <v>1</v>
      </c>
      <c r="B7" s="87" t="s">
        <v>14</v>
      </c>
      <c r="C7" s="88"/>
      <c r="D7" s="88"/>
      <c r="E7" s="88"/>
      <c r="F7" s="88"/>
      <c r="G7" s="88"/>
      <c r="H7" s="88"/>
      <c r="I7" s="23"/>
      <c r="J7" s="23"/>
      <c r="K7" s="23"/>
      <c r="L7" s="24"/>
    </row>
    <row r="8" spans="1:15">
      <c r="A8" s="11"/>
      <c r="B8" s="7" t="s">
        <v>10</v>
      </c>
      <c r="C8" s="10">
        <v>4</v>
      </c>
      <c r="D8" s="10">
        <v>1</v>
      </c>
      <c r="E8" s="10">
        <v>1.2</v>
      </c>
      <c r="F8" s="10">
        <v>1.2</v>
      </c>
      <c r="G8" s="10">
        <f>+(0.075+0.1+0.2+0.2+0.3+0.25)</f>
        <v>1.125</v>
      </c>
      <c r="H8" s="11">
        <f>+ROUND(G8*F8*E8*D8*C8,2)</f>
        <v>6.48</v>
      </c>
      <c r="I8" s="23"/>
      <c r="J8" s="23"/>
      <c r="K8" s="23"/>
      <c r="L8" s="24"/>
    </row>
    <row r="9" spans="1:15">
      <c r="A9" s="11"/>
      <c r="B9" s="7" t="s">
        <v>11</v>
      </c>
      <c r="C9" s="10">
        <v>2</v>
      </c>
      <c r="D9" s="10">
        <v>1</v>
      </c>
      <c r="E9" s="10">
        <f>4.85-(2*0.25)</f>
        <v>4.3499999999999996</v>
      </c>
      <c r="F9" s="10">
        <v>0.45</v>
      </c>
      <c r="G9" s="10">
        <f>0.25+0.1+0.075</f>
        <v>0.42499999999999999</v>
      </c>
      <c r="H9" s="11">
        <f>+ROUND(G9*F9*E9*D9*C9,2)</f>
        <v>1.66</v>
      </c>
      <c r="I9" s="23"/>
      <c r="J9" s="23"/>
      <c r="K9" s="23"/>
      <c r="L9" s="24"/>
    </row>
    <row r="10" spans="1:15">
      <c r="A10" s="11"/>
      <c r="B10" s="7"/>
      <c r="C10" s="10">
        <v>3</v>
      </c>
      <c r="D10" s="10">
        <v>1</v>
      </c>
      <c r="E10" s="10">
        <f>2.825-(2*0.25)</f>
        <v>2.3250000000000002</v>
      </c>
      <c r="F10" s="10">
        <v>0.45</v>
      </c>
      <c r="G10" s="10">
        <f>+G9</f>
        <v>0.42499999999999999</v>
      </c>
      <c r="H10" s="11">
        <f>+ROUND(G10*F10*E10*D10*C10,2)</f>
        <v>1.33</v>
      </c>
      <c r="I10" s="23"/>
      <c r="J10" s="23"/>
      <c r="K10" s="23"/>
      <c r="L10" s="65"/>
      <c r="O10" s="1"/>
    </row>
    <row r="11" spans="1:15">
      <c r="A11" s="11"/>
      <c r="B11" s="7" t="s">
        <v>28</v>
      </c>
      <c r="C11" s="10">
        <v>1</v>
      </c>
      <c r="D11" s="10">
        <v>1</v>
      </c>
      <c r="E11" s="10">
        <v>1.6</v>
      </c>
      <c r="F11" s="10">
        <v>0.45</v>
      </c>
      <c r="G11" s="10">
        <f t="shared" ref="G11:G12" si="0">+G10</f>
        <v>0.42499999999999999</v>
      </c>
      <c r="H11" s="11">
        <f t="shared" ref="H11:H13" si="1">+ROUND(G11*F11*E11*D11*C11,2)</f>
        <v>0.31</v>
      </c>
      <c r="I11" s="23"/>
      <c r="J11" s="23"/>
      <c r="K11" s="23"/>
      <c r="L11" s="65"/>
      <c r="O11" s="1"/>
    </row>
    <row r="12" spans="1:15">
      <c r="A12" s="11"/>
      <c r="B12" s="7"/>
      <c r="C12" s="10">
        <v>1</v>
      </c>
      <c r="D12" s="10">
        <v>1</v>
      </c>
      <c r="E12" s="10">
        <v>1.2</v>
      </c>
      <c r="F12" s="10">
        <v>0.45</v>
      </c>
      <c r="G12" s="10">
        <f t="shared" si="0"/>
        <v>0.42499999999999999</v>
      </c>
      <c r="H12" s="11">
        <f t="shared" si="1"/>
        <v>0.23</v>
      </c>
      <c r="I12" s="23"/>
      <c r="J12" s="23"/>
      <c r="K12" s="23"/>
      <c r="L12" s="65"/>
      <c r="O12" s="1"/>
    </row>
    <row r="13" spans="1:15">
      <c r="A13" s="11"/>
      <c r="B13" s="7"/>
      <c r="C13" s="10">
        <v>1</v>
      </c>
      <c r="D13" s="10">
        <v>1</v>
      </c>
      <c r="E13" s="10">
        <v>1</v>
      </c>
      <c r="F13" s="10">
        <v>0.45</v>
      </c>
      <c r="G13" s="10">
        <f>+G12</f>
        <v>0.42499999999999999</v>
      </c>
      <c r="H13" s="11">
        <f t="shared" si="1"/>
        <v>0.19</v>
      </c>
      <c r="I13" s="23"/>
      <c r="J13" s="23"/>
      <c r="K13" s="23"/>
      <c r="L13" s="65"/>
      <c r="O13" s="1"/>
    </row>
    <row r="14" spans="1:15">
      <c r="A14" s="11"/>
      <c r="B14" s="7" t="s">
        <v>12</v>
      </c>
      <c r="C14" s="10">
        <v>1</v>
      </c>
      <c r="D14" s="10">
        <v>1</v>
      </c>
      <c r="E14" s="10">
        <v>2.25</v>
      </c>
      <c r="F14" s="10">
        <v>0.75</v>
      </c>
      <c r="G14" s="10">
        <v>7.4999999999999997E-2</v>
      </c>
      <c r="H14" s="11">
        <f>+ROUND(G14*F14*E14*D14*C14,2)</f>
        <v>0.13</v>
      </c>
      <c r="I14" s="23"/>
      <c r="J14" s="23"/>
      <c r="K14" s="23"/>
      <c r="L14" s="65"/>
    </row>
    <row r="15" spans="1:15">
      <c r="A15" s="11"/>
      <c r="B15" s="7"/>
      <c r="C15" s="10"/>
      <c r="D15" s="10"/>
      <c r="E15" s="10"/>
      <c r="F15" s="10"/>
      <c r="G15" s="10"/>
      <c r="H15" s="11">
        <f>SUM(H8:H14)</f>
        <v>10.330000000000002</v>
      </c>
      <c r="I15" s="23">
        <f>+H15</f>
        <v>10.330000000000002</v>
      </c>
      <c r="J15" s="25">
        <v>11927</v>
      </c>
      <c r="K15" s="23" t="s">
        <v>13</v>
      </c>
      <c r="L15" s="65">
        <f>+ROUND(I15*J15%,2)</f>
        <v>1232.06</v>
      </c>
    </row>
    <row r="16" spans="1:15" ht="79.5" customHeight="1">
      <c r="A16" s="11">
        <v>2</v>
      </c>
      <c r="B16" s="89" t="s">
        <v>15</v>
      </c>
      <c r="C16" s="90"/>
      <c r="D16" s="90"/>
      <c r="E16" s="90"/>
      <c r="F16" s="90"/>
      <c r="G16" s="90"/>
      <c r="H16" s="90"/>
      <c r="I16" s="23"/>
      <c r="J16" s="23"/>
      <c r="K16" s="23"/>
      <c r="L16" s="65"/>
    </row>
    <row r="17" spans="1:12">
      <c r="A17" s="11"/>
      <c r="B17" s="7" t="s">
        <v>16</v>
      </c>
      <c r="C17" s="18"/>
      <c r="D17" s="19">
        <f>+ROUND(0.666666666666667,2)</f>
        <v>0.67</v>
      </c>
      <c r="E17" s="19">
        <f>+H15</f>
        <v>10.330000000000002</v>
      </c>
      <c r="F17" s="19"/>
      <c r="G17" s="19"/>
      <c r="H17" s="7">
        <f>+ROUND(E17*D17,2)</f>
        <v>6.92</v>
      </c>
      <c r="I17" s="23">
        <f>+H17</f>
        <v>6.92</v>
      </c>
      <c r="J17" s="25">
        <v>7754</v>
      </c>
      <c r="K17" s="23" t="s">
        <v>13</v>
      </c>
      <c r="L17" s="65">
        <f>+ROUND(J17%*I17,2)</f>
        <v>536.58000000000004</v>
      </c>
    </row>
    <row r="18" spans="1:12" ht="62.25" customHeight="1">
      <c r="A18" s="11">
        <v>3</v>
      </c>
      <c r="B18" s="89" t="s">
        <v>18</v>
      </c>
      <c r="C18" s="89"/>
      <c r="D18" s="89"/>
      <c r="E18" s="89"/>
      <c r="F18" s="89"/>
      <c r="G18" s="89"/>
      <c r="H18" s="89"/>
      <c r="I18" s="23"/>
      <c r="J18" s="23"/>
      <c r="K18" s="23"/>
      <c r="L18" s="65"/>
    </row>
    <row r="19" spans="1:12">
      <c r="A19" s="11"/>
      <c r="B19" s="7" t="s">
        <v>17</v>
      </c>
      <c r="C19" s="10">
        <v>1</v>
      </c>
      <c r="D19" s="10">
        <v>1</v>
      </c>
      <c r="E19" s="10">
        <v>1.6</v>
      </c>
      <c r="F19" s="10">
        <v>1.2</v>
      </c>
      <c r="G19" s="10">
        <v>0.6</v>
      </c>
      <c r="H19" s="11">
        <f>+ROUND(G19*F19*E19*D19*C19,2)</f>
        <v>1.1499999999999999</v>
      </c>
      <c r="I19" s="23"/>
      <c r="J19" s="23"/>
      <c r="K19" s="23"/>
      <c r="L19" s="65"/>
    </row>
    <row r="20" spans="1:12">
      <c r="A20" s="11"/>
      <c r="B20" s="7"/>
      <c r="C20" s="10">
        <v>1</v>
      </c>
      <c r="D20" s="10">
        <v>1</v>
      </c>
      <c r="E20" s="10">
        <v>1.5</v>
      </c>
      <c r="F20" s="10">
        <v>1.2</v>
      </c>
      <c r="G20" s="10">
        <v>0.6</v>
      </c>
      <c r="H20" s="11">
        <f t="shared" ref="H20:H23" si="2">+ROUND(G20*F20*E20*D20*C20,2)</f>
        <v>1.08</v>
      </c>
      <c r="I20" s="23"/>
      <c r="J20" s="23"/>
      <c r="K20" s="23"/>
      <c r="L20" s="65"/>
    </row>
    <row r="21" spans="1:12">
      <c r="A21" s="11"/>
      <c r="B21" s="7"/>
      <c r="C21" s="10">
        <v>1</v>
      </c>
      <c r="D21" s="10">
        <v>1</v>
      </c>
      <c r="E21" s="10">
        <v>1</v>
      </c>
      <c r="F21" s="10">
        <v>1.2</v>
      </c>
      <c r="G21" s="10">
        <v>0.6</v>
      </c>
      <c r="H21" s="11">
        <f t="shared" si="2"/>
        <v>0.72</v>
      </c>
      <c r="I21" s="23"/>
      <c r="J21" s="23"/>
      <c r="K21" s="23"/>
      <c r="L21" s="65"/>
    </row>
    <row r="22" spans="1:12">
      <c r="A22" s="11"/>
      <c r="B22" s="7"/>
      <c r="C22" s="10">
        <v>1</v>
      </c>
      <c r="D22" s="10">
        <v>1</v>
      </c>
      <c r="E22" s="10">
        <v>1.125</v>
      </c>
      <c r="F22" s="10">
        <v>1</v>
      </c>
      <c r="G22" s="10">
        <v>0.6</v>
      </c>
      <c r="H22" s="11">
        <f t="shared" si="2"/>
        <v>0.68</v>
      </c>
      <c r="I22" s="23"/>
      <c r="J22" s="23"/>
      <c r="K22" s="23"/>
      <c r="L22" s="65"/>
    </row>
    <row r="23" spans="1:12">
      <c r="A23" s="11"/>
      <c r="B23" s="7"/>
      <c r="C23" s="10">
        <v>1</v>
      </c>
      <c r="D23" s="10">
        <v>1</v>
      </c>
      <c r="E23" s="10">
        <v>1.5</v>
      </c>
      <c r="F23" s="10">
        <v>2.33</v>
      </c>
      <c r="G23" s="10">
        <v>0.6</v>
      </c>
      <c r="H23" s="10">
        <f t="shared" si="2"/>
        <v>2.1</v>
      </c>
      <c r="I23" s="23"/>
      <c r="J23" s="23"/>
      <c r="K23" s="23"/>
      <c r="L23" s="65"/>
    </row>
    <row r="24" spans="1:12">
      <c r="A24" s="11"/>
      <c r="B24" s="7"/>
      <c r="C24" s="19"/>
      <c r="D24" s="19"/>
      <c r="E24" s="19"/>
      <c r="F24" s="19"/>
      <c r="G24" s="19"/>
      <c r="H24" s="11">
        <f>SUM(H19:H23)</f>
        <v>5.73</v>
      </c>
      <c r="I24" s="23">
        <f>+H24</f>
        <v>5.73</v>
      </c>
      <c r="J24" s="25">
        <v>52107</v>
      </c>
      <c r="K24" s="23" t="s">
        <v>13</v>
      </c>
      <c r="L24" s="65">
        <f>+ROUND(J24%*I24,2)</f>
        <v>2985.73</v>
      </c>
    </row>
    <row r="25" spans="1:12" ht="40.5" customHeight="1">
      <c r="A25" s="11">
        <v>4</v>
      </c>
      <c r="B25" s="89" t="s">
        <v>19</v>
      </c>
      <c r="C25" s="90"/>
      <c r="D25" s="90"/>
      <c r="E25" s="90"/>
      <c r="F25" s="90"/>
      <c r="G25" s="90"/>
      <c r="H25" s="90"/>
      <c r="I25" s="23"/>
      <c r="J25" s="23"/>
      <c r="K25" s="23"/>
      <c r="L25" s="65"/>
    </row>
    <row r="26" spans="1:12">
      <c r="A26" s="11"/>
      <c r="B26" s="7" t="s">
        <v>10</v>
      </c>
      <c r="C26" s="10">
        <v>4</v>
      </c>
      <c r="D26" s="10">
        <v>1</v>
      </c>
      <c r="E26" s="10">
        <v>1.2</v>
      </c>
      <c r="F26" s="10">
        <v>1.2</v>
      </c>
      <c r="G26" s="10"/>
      <c r="H26" s="11">
        <f>+ROUND(F26*E26*D26*C26,2)</f>
        <v>5.76</v>
      </c>
      <c r="I26" s="23"/>
      <c r="J26" s="23"/>
      <c r="K26" s="23"/>
      <c r="L26" s="65"/>
    </row>
    <row r="27" spans="1:12">
      <c r="A27" s="11"/>
      <c r="B27" s="7" t="s">
        <v>11</v>
      </c>
      <c r="C27" s="10">
        <v>2</v>
      </c>
      <c r="D27" s="10">
        <v>1</v>
      </c>
      <c r="E27" s="10">
        <f>4.85-(2*0.25)</f>
        <v>4.3499999999999996</v>
      </c>
      <c r="F27" s="10">
        <v>0.45</v>
      </c>
      <c r="G27" s="10"/>
      <c r="H27" s="11">
        <f t="shared" ref="H27:H33" si="3">+ROUND(F27*E27*D27*C27,2)</f>
        <v>3.92</v>
      </c>
      <c r="I27" s="23"/>
      <c r="J27" s="23"/>
      <c r="K27" s="23"/>
      <c r="L27" s="65"/>
    </row>
    <row r="28" spans="1:12">
      <c r="A28" s="11"/>
      <c r="B28" s="7"/>
      <c r="C28" s="10">
        <v>2</v>
      </c>
      <c r="D28" s="10">
        <v>1</v>
      </c>
      <c r="E28" s="10">
        <f>2.825-(2*0.25)</f>
        <v>2.3250000000000002</v>
      </c>
      <c r="F28" s="10">
        <v>0.45</v>
      </c>
      <c r="G28" s="10"/>
      <c r="H28" s="11">
        <f t="shared" si="3"/>
        <v>2.09</v>
      </c>
      <c r="I28" s="23"/>
      <c r="J28" s="23"/>
      <c r="K28" s="23"/>
      <c r="L28" s="65"/>
    </row>
    <row r="29" spans="1:12">
      <c r="A29" s="11"/>
      <c r="B29" s="7" t="s">
        <v>29</v>
      </c>
      <c r="C29" s="10">
        <v>1</v>
      </c>
      <c r="D29" s="10">
        <v>1</v>
      </c>
      <c r="E29" s="10">
        <v>1.6</v>
      </c>
      <c r="F29" s="10">
        <v>0.45</v>
      </c>
      <c r="G29" s="10"/>
      <c r="H29" s="11">
        <f t="shared" si="3"/>
        <v>0.72</v>
      </c>
      <c r="I29" s="23"/>
      <c r="J29" s="23"/>
      <c r="K29" s="23"/>
      <c r="L29" s="65"/>
    </row>
    <row r="30" spans="1:12">
      <c r="A30" s="11"/>
      <c r="B30" s="7"/>
      <c r="C30" s="10">
        <v>1</v>
      </c>
      <c r="D30" s="10">
        <v>1</v>
      </c>
      <c r="E30" s="10">
        <v>1.2</v>
      </c>
      <c r="F30" s="10">
        <v>0.45</v>
      </c>
      <c r="G30" s="10"/>
      <c r="H30" s="11">
        <f t="shared" si="3"/>
        <v>0.54</v>
      </c>
      <c r="I30" s="23"/>
      <c r="J30" s="23"/>
      <c r="K30" s="23"/>
      <c r="L30" s="65"/>
    </row>
    <row r="31" spans="1:12">
      <c r="A31" s="11"/>
      <c r="B31" s="7"/>
      <c r="C31" s="10">
        <v>1</v>
      </c>
      <c r="D31" s="10">
        <v>1</v>
      </c>
      <c r="E31" s="10">
        <v>1</v>
      </c>
      <c r="F31" s="10">
        <v>0.45</v>
      </c>
      <c r="G31" s="10"/>
      <c r="H31" s="11">
        <f t="shared" si="3"/>
        <v>0.45</v>
      </c>
      <c r="I31" s="23"/>
      <c r="J31" s="23"/>
      <c r="K31" s="23"/>
      <c r="L31" s="65"/>
    </row>
    <row r="32" spans="1:12">
      <c r="A32" s="11"/>
      <c r="B32" s="7" t="s">
        <v>12</v>
      </c>
      <c r="C32" s="10">
        <v>1</v>
      </c>
      <c r="D32" s="10">
        <v>1</v>
      </c>
      <c r="E32" s="10">
        <v>2.25</v>
      </c>
      <c r="F32" s="10">
        <v>0.75</v>
      </c>
      <c r="G32" s="10"/>
      <c r="H32" s="11">
        <f t="shared" si="3"/>
        <v>1.69</v>
      </c>
      <c r="I32" s="23"/>
      <c r="J32" s="23"/>
      <c r="K32" s="23"/>
      <c r="L32" s="65"/>
    </row>
    <row r="33" spans="1:12">
      <c r="A33" s="11"/>
      <c r="B33" s="7" t="s">
        <v>21</v>
      </c>
      <c r="C33" s="10">
        <v>1</v>
      </c>
      <c r="D33" s="10">
        <v>1</v>
      </c>
      <c r="E33" s="10">
        <v>4.8499999999999996</v>
      </c>
      <c r="F33" s="10">
        <v>2.8250000000000002</v>
      </c>
      <c r="G33" s="10"/>
      <c r="H33" s="11">
        <f t="shared" si="3"/>
        <v>13.7</v>
      </c>
      <c r="I33" s="23"/>
      <c r="J33" s="23"/>
      <c r="K33" s="23"/>
      <c r="L33" s="65"/>
    </row>
    <row r="34" spans="1:12">
      <c r="A34" s="11"/>
      <c r="B34" s="7"/>
      <c r="C34" s="10"/>
      <c r="D34" s="10"/>
      <c r="E34" s="10"/>
      <c r="F34" s="10"/>
      <c r="G34" s="10"/>
      <c r="H34" s="11">
        <f>SUM(H26:H33)</f>
        <v>28.869999999999997</v>
      </c>
      <c r="I34" s="23">
        <f>+H34</f>
        <v>28.869999999999997</v>
      </c>
      <c r="J34" s="25">
        <v>324</v>
      </c>
      <c r="K34" s="23" t="s">
        <v>20</v>
      </c>
      <c r="L34" s="65">
        <f>+ROUND(J34*I34,2)</f>
        <v>9353.8799999999992</v>
      </c>
    </row>
    <row r="35" spans="1:12" ht="61.5" customHeight="1">
      <c r="A35" s="11">
        <v>5</v>
      </c>
      <c r="B35" s="89" t="s">
        <v>24</v>
      </c>
      <c r="C35" s="90"/>
      <c r="D35" s="90"/>
      <c r="E35" s="90"/>
      <c r="F35" s="90"/>
      <c r="G35" s="90"/>
      <c r="H35" s="90"/>
      <c r="I35" s="23"/>
      <c r="J35" s="23"/>
      <c r="K35" s="23"/>
      <c r="L35" s="65"/>
    </row>
    <row r="36" spans="1:12">
      <c r="A36" s="11"/>
      <c r="B36" s="7" t="s">
        <v>10</v>
      </c>
      <c r="C36" s="10">
        <v>4</v>
      </c>
      <c r="D36" s="10">
        <v>1</v>
      </c>
      <c r="E36" s="10">
        <v>1.2</v>
      </c>
      <c r="F36" s="10">
        <v>1.2</v>
      </c>
      <c r="G36" s="10">
        <v>0.1</v>
      </c>
      <c r="H36" s="11">
        <f>+ROUND(G36*F36*E36*D36*C36,2)</f>
        <v>0.57999999999999996</v>
      </c>
      <c r="I36" s="23"/>
      <c r="J36" s="23"/>
      <c r="K36" s="23"/>
      <c r="L36" s="65"/>
    </row>
    <row r="37" spans="1:12">
      <c r="A37" s="11"/>
      <c r="B37" s="7" t="s">
        <v>11</v>
      </c>
      <c r="C37" s="10">
        <v>2</v>
      </c>
      <c r="D37" s="10">
        <v>1</v>
      </c>
      <c r="E37" s="10">
        <f>4.85-(2*0.25)</f>
        <v>4.3499999999999996</v>
      </c>
      <c r="F37" s="10">
        <v>0.45</v>
      </c>
      <c r="G37" s="10">
        <v>0.1</v>
      </c>
      <c r="H37" s="11">
        <f t="shared" ref="H37:H50" si="4">+ROUND(G37*F37*E37*D37*C37,2)</f>
        <v>0.39</v>
      </c>
      <c r="I37" s="23"/>
      <c r="J37" s="23"/>
      <c r="K37" s="23"/>
      <c r="L37" s="65"/>
    </row>
    <row r="38" spans="1:12">
      <c r="A38" s="11"/>
      <c r="B38" s="7"/>
      <c r="C38" s="10">
        <v>2</v>
      </c>
      <c r="D38" s="10">
        <v>1</v>
      </c>
      <c r="E38" s="10">
        <f>2.825-(2*0.25)</f>
        <v>2.3250000000000002</v>
      </c>
      <c r="F38" s="10">
        <v>0.45</v>
      </c>
      <c r="G38" s="10">
        <v>0.1</v>
      </c>
      <c r="H38" s="11">
        <f t="shared" si="4"/>
        <v>0.21</v>
      </c>
      <c r="I38" s="23"/>
      <c r="J38" s="23"/>
      <c r="K38" s="23"/>
      <c r="L38" s="65"/>
    </row>
    <row r="39" spans="1:12">
      <c r="A39" s="11"/>
      <c r="B39" s="7" t="s">
        <v>29</v>
      </c>
      <c r="C39" s="10">
        <v>1</v>
      </c>
      <c r="D39" s="10">
        <v>1</v>
      </c>
      <c r="E39" s="10">
        <v>1.6</v>
      </c>
      <c r="F39" s="10">
        <v>0.45</v>
      </c>
      <c r="G39" s="10">
        <v>0.1</v>
      </c>
      <c r="H39" s="11">
        <f t="shared" si="4"/>
        <v>7.0000000000000007E-2</v>
      </c>
      <c r="I39" s="23"/>
      <c r="J39" s="23"/>
      <c r="K39" s="23"/>
      <c r="L39" s="65"/>
    </row>
    <row r="40" spans="1:12">
      <c r="A40" s="11"/>
      <c r="B40" s="7"/>
      <c r="C40" s="10">
        <v>1</v>
      </c>
      <c r="D40" s="10">
        <v>1</v>
      </c>
      <c r="E40" s="10">
        <v>1.2</v>
      </c>
      <c r="F40" s="10">
        <v>0.45</v>
      </c>
      <c r="G40" s="10">
        <v>0.1</v>
      </c>
      <c r="H40" s="11">
        <f t="shared" si="4"/>
        <v>0.05</v>
      </c>
      <c r="I40" s="23"/>
      <c r="J40" s="23"/>
      <c r="K40" s="23"/>
      <c r="L40" s="65"/>
    </row>
    <row r="41" spans="1:12">
      <c r="A41" s="11"/>
      <c r="B41" s="7"/>
      <c r="C41" s="10">
        <v>1</v>
      </c>
      <c r="D41" s="10">
        <v>1</v>
      </c>
      <c r="E41" s="10">
        <v>1</v>
      </c>
      <c r="F41" s="10">
        <v>0.45</v>
      </c>
      <c r="G41" s="10">
        <v>0.1</v>
      </c>
      <c r="H41" s="11">
        <f t="shared" si="4"/>
        <v>0.05</v>
      </c>
      <c r="I41" s="23"/>
      <c r="J41" s="23"/>
      <c r="K41" s="23"/>
      <c r="L41" s="65"/>
    </row>
    <row r="42" spans="1:12">
      <c r="A42" s="11"/>
      <c r="B42" s="7" t="s">
        <v>22</v>
      </c>
      <c r="C42" s="10">
        <v>2</v>
      </c>
      <c r="D42" s="10">
        <v>1</v>
      </c>
      <c r="E42" s="10">
        <f>4.85-(2*0.25)</f>
        <v>4.3499999999999996</v>
      </c>
      <c r="F42" s="10">
        <v>0.25</v>
      </c>
      <c r="G42" s="10">
        <v>0.6</v>
      </c>
      <c r="H42" s="11">
        <f t="shared" si="4"/>
        <v>1.31</v>
      </c>
      <c r="I42" s="23"/>
      <c r="J42" s="23"/>
      <c r="K42" s="23"/>
      <c r="L42" s="65"/>
    </row>
    <row r="43" spans="1:12">
      <c r="A43" s="11"/>
      <c r="B43" s="18"/>
      <c r="C43" s="10">
        <v>3</v>
      </c>
      <c r="D43" s="10">
        <v>1</v>
      </c>
      <c r="E43" s="10">
        <f>2.825-(2*0.25)</f>
        <v>2.3250000000000002</v>
      </c>
      <c r="F43" s="10">
        <v>0.25</v>
      </c>
      <c r="G43" s="10">
        <v>0.6</v>
      </c>
      <c r="H43" s="11">
        <f t="shared" si="4"/>
        <v>1.05</v>
      </c>
      <c r="I43" s="23"/>
      <c r="J43" s="23"/>
      <c r="K43" s="23"/>
      <c r="L43" s="65"/>
    </row>
    <row r="44" spans="1:12">
      <c r="A44" s="11"/>
      <c r="B44" s="7"/>
      <c r="C44" s="10">
        <v>1</v>
      </c>
      <c r="D44" s="10">
        <v>1</v>
      </c>
      <c r="E44" s="10">
        <v>1.6</v>
      </c>
      <c r="F44" s="10">
        <v>0.25</v>
      </c>
      <c r="G44" s="10">
        <v>0.6</v>
      </c>
      <c r="H44" s="11">
        <f t="shared" si="4"/>
        <v>0.24</v>
      </c>
      <c r="I44" s="23"/>
      <c r="J44" s="23"/>
      <c r="K44" s="23"/>
      <c r="L44" s="65"/>
    </row>
    <row r="45" spans="1:12">
      <c r="A45" s="11"/>
      <c r="B45" s="7"/>
      <c r="C45" s="10">
        <v>1</v>
      </c>
      <c r="D45" s="10">
        <v>1</v>
      </c>
      <c r="E45" s="10">
        <v>1.2</v>
      </c>
      <c r="F45" s="10">
        <v>0.25</v>
      </c>
      <c r="G45" s="10">
        <v>0.6</v>
      </c>
      <c r="H45" s="11">
        <f t="shared" si="4"/>
        <v>0.18</v>
      </c>
      <c r="I45" s="23"/>
      <c r="J45" s="23"/>
      <c r="K45" s="23"/>
      <c r="L45" s="65"/>
    </row>
    <row r="46" spans="1:12">
      <c r="A46" s="11"/>
      <c r="B46" s="7"/>
      <c r="C46" s="10">
        <v>1</v>
      </c>
      <c r="D46" s="10">
        <v>1</v>
      </c>
      <c r="E46" s="10">
        <v>1</v>
      </c>
      <c r="F46" s="10">
        <v>0.25</v>
      </c>
      <c r="G46" s="10">
        <v>0.6</v>
      </c>
      <c r="H46" s="11">
        <f t="shared" si="4"/>
        <v>0.15</v>
      </c>
      <c r="I46" s="23"/>
      <c r="J46" s="23"/>
      <c r="K46" s="23"/>
      <c r="L46" s="65"/>
    </row>
    <row r="47" spans="1:12">
      <c r="A47" s="11"/>
      <c r="B47" s="7" t="s">
        <v>12</v>
      </c>
      <c r="C47" s="10">
        <v>1</v>
      </c>
      <c r="D47" s="10">
        <v>1</v>
      </c>
      <c r="E47" s="10">
        <v>2.25</v>
      </c>
      <c r="F47" s="10">
        <v>0.75</v>
      </c>
      <c r="G47" s="10">
        <v>0.15</v>
      </c>
      <c r="H47" s="11">
        <f t="shared" si="4"/>
        <v>0.25</v>
      </c>
      <c r="I47" s="23"/>
      <c r="J47" s="23"/>
      <c r="K47" s="23"/>
      <c r="L47" s="65"/>
    </row>
    <row r="48" spans="1:12">
      <c r="A48" s="11"/>
      <c r="B48" s="7"/>
      <c r="C48" s="10">
        <v>1</v>
      </c>
      <c r="D48" s="10">
        <v>1</v>
      </c>
      <c r="E48" s="10">
        <v>2.25</v>
      </c>
      <c r="F48" s="10">
        <v>0.5</v>
      </c>
      <c r="G48" s="10">
        <v>0.15</v>
      </c>
      <c r="H48" s="11">
        <f t="shared" si="4"/>
        <v>0.17</v>
      </c>
      <c r="I48" s="23"/>
      <c r="J48" s="23"/>
      <c r="K48" s="23"/>
      <c r="L48" s="65"/>
    </row>
    <row r="49" spans="1:12">
      <c r="A49" s="11"/>
      <c r="B49" s="7"/>
      <c r="C49" s="10">
        <v>1</v>
      </c>
      <c r="D49" s="10">
        <v>1</v>
      </c>
      <c r="E49" s="10">
        <v>2.25</v>
      </c>
      <c r="F49" s="10">
        <v>0.25</v>
      </c>
      <c r="G49" s="10">
        <v>0.15</v>
      </c>
      <c r="H49" s="11">
        <f t="shared" si="4"/>
        <v>0.08</v>
      </c>
      <c r="I49" s="23"/>
      <c r="J49" s="23"/>
      <c r="K49" s="23"/>
      <c r="L49" s="65"/>
    </row>
    <row r="50" spans="1:12">
      <c r="A50" s="11"/>
      <c r="B50" s="7" t="s">
        <v>21</v>
      </c>
      <c r="C50" s="10">
        <v>1</v>
      </c>
      <c r="D50" s="10">
        <v>1</v>
      </c>
      <c r="E50" s="10">
        <v>4.8499999999999996</v>
      </c>
      <c r="F50" s="10">
        <v>2.8250000000000002</v>
      </c>
      <c r="G50" s="10">
        <v>0.1</v>
      </c>
      <c r="H50" s="11">
        <f t="shared" si="4"/>
        <v>1.37</v>
      </c>
      <c r="I50" s="23"/>
      <c r="J50" s="23"/>
      <c r="K50" s="23"/>
      <c r="L50" s="65"/>
    </row>
    <row r="51" spans="1:12">
      <c r="A51" s="11"/>
      <c r="B51" s="7"/>
      <c r="C51" s="10"/>
      <c r="D51" s="10"/>
      <c r="E51" s="10"/>
      <c r="F51" s="10"/>
      <c r="G51" s="10"/>
      <c r="H51" s="11">
        <f>SUM(H36:H50)</f>
        <v>6.15</v>
      </c>
      <c r="I51" s="23">
        <f>+H51</f>
        <v>6.15</v>
      </c>
      <c r="J51" s="58">
        <v>3260.93</v>
      </c>
      <c r="K51" s="23" t="s">
        <v>23</v>
      </c>
      <c r="L51" s="65">
        <f>+ROUND(J51*I51,2)</f>
        <v>20054.72</v>
      </c>
    </row>
    <row r="52" spans="1:12" ht="64.5" customHeight="1">
      <c r="A52" s="11">
        <v>6</v>
      </c>
      <c r="B52" s="89" t="s">
        <v>25</v>
      </c>
      <c r="C52" s="90"/>
      <c r="D52" s="90"/>
      <c r="E52" s="90"/>
      <c r="F52" s="90"/>
      <c r="G52" s="90"/>
      <c r="H52" s="90"/>
      <c r="I52" s="23"/>
      <c r="J52" s="23"/>
      <c r="K52" s="23"/>
      <c r="L52" s="65"/>
    </row>
    <row r="53" spans="1:12">
      <c r="A53" s="11"/>
      <c r="B53" s="7" t="s">
        <v>26</v>
      </c>
      <c r="C53" s="10">
        <v>4</v>
      </c>
      <c r="D53" s="10">
        <v>1</v>
      </c>
      <c r="E53" s="10">
        <v>1.2</v>
      </c>
      <c r="F53" s="10">
        <v>1.2</v>
      </c>
      <c r="G53" s="10">
        <v>0.2</v>
      </c>
      <c r="H53" s="11">
        <f>+ROUND(G53*F53*E53*D53*C53,2)</f>
        <v>1.1499999999999999</v>
      </c>
      <c r="I53" s="23"/>
      <c r="J53" s="23"/>
      <c r="K53" s="23"/>
      <c r="L53" s="65"/>
    </row>
    <row r="54" spans="1:12">
      <c r="A54" s="11"/>
      <c r="B54" s="33" t="s">
        <v>27</v>
      </c>
      <c r="C54" s="10">
        <v>4</v>
      </c>
      <c r="D54" s="10">
        <v>1</v>
      </c>
      <c r="E54" s="10">
        <v>0.8</v>
      </c>
      <c r="F54" s="10">
        <v>0.8</v>
      </c>
      <c r="G54" s="10">
        <v>0.2</v>
      </c>
      <c r="H54" s="11">
        <f t="shared" ref="H54:H70" si="5">+ROUND(G54*F54*E54*D54*C54,2)</f>
        <v>0.51</v>
      </c>
      <c r="I54" s="23"/>
      <c r="J54" s="23"/>
      <c r="K54" s="23"/>
      <c r="L54" s="65"/>
    </row>
    <row r="55" spans="1:12">
      <c r="A55" s="11"/>
      <c r="B55" s="7"/>
      <c r="C55" s="10">
        <v>4</v>
      </c>
      <c r="D55" s="10">
        <v>1</v>
      </c>
      <c r="E55" s="10">
        <v>0.4</v>
      </c>
      <c r="F55" s="10">
        <v>0.4</v>
      </c>
      <c r="G55" s="10">
        <v>0.3</v>
      </c>
      <c r="H55" s="11">
        <f t="shared" si="5"/>
        <v>0.19</v>
      </c>
      <c r="I55" s="23"/>
      <c r="J55" s="23"/>
      <c r="K55" s="23"/>
      <c r="L55" s="65"/>
    </row>
    <row r="56" spans="1:12">
      <c r="A56" s="11"/>
      <c r="B56" s="7" t="s">
        <v>11</v>
      </c>
      <c r="C56" s="10">
        <v>3</v>
      </c>
      <c r="D56" s="10">
        <v>1</v>
      </c>
      <c r="E56" s="10">
        <f>2.825-(0.25*2)</f>
        <v>2.3250000000000002</v>
      </c>
      <c r="F56" s="10">
        <v>0.25</v>
      </c>
      <c r="G56" s="10">
        <v>0.25</v>
      </c>
      <c r="H56" s="11">
        <f t="shared" si="5"/>
        <v>0.44</v>
      </c>
      <c r="I56" s="23"/>
      <c r="J56" s="23"/>
      <c r="K56" s="23"/>
      <c r="L56" s="65"/>
    </row>
    <row r="57" spans="1:12">
      <c r="A57" s="11"/>
      <c r="B57" s="7" t="s">
        <v>28</v>
      </c>
      <c r="C57" s="10">
        <v>1</v>
      </c>
      <c r="D57" s="10">
        <v>1</v>
      </c>
      <c r="E57" s="10">
        <v>1.2</v>
      </c>
      <c r="F57" s="10">
        <v>0.25</v>
      </c>
      <c r="G57" s="10">
        <v>0.25</v>
      </c>
      <c r="H57" s="11">
        <f t="shared" si="5"/>
        <v>0.08</v>
      </c>
      <c r="I57" s="23"/>
      <c r="J57" s="23"/>
      <c r="K57" s="23"/>
      <c r="L57" s="65"/>
    </row>
    <row r="58" spans="1:12">
      <c r="A58" s="11"/>
      <c r="B58" s="7" t="s">
        <v>11</v>
      </c>
      <c r="C58" s="10">
        <v>2</v>
      </c>
      <c r="D58" s="10">
        <v>1</v>
      </c>
      <c r="E58" s="10">
        <v>4.3499999999999996</v>
      </c>
      <c r="F58" s="10">
        <v>0.25</v>
      </c>
      <c r="G58" s="10">
        <v>0.25</v>
      </c>
      <c r="H58" s="11">
        <f t="shared" si="5"/>
        <v>0.54</v>
      </c>
      <c r="I58" s="23"/>
      <c r="J58" s="23"/>
      <c r="K58" s="23"/>
      <c r="L58" s="65"/>
    </row>
    <row r="59" spans="1:12">
      <c r="A59" s="11"/>
      <c r="B59" s="7" t="s">
        <v>28</v>
      </c>
      <c r="C59" s="10">
        <v>1</v>
      </c>
      <c r="D59" s="10">
        <v>1</v>
      </c>
      <c r="E59" s="10">
        <v>1.6</v>
      </c>
      <c r="F59" s="10">
        <v>0.25</v>
      </c>
      <c r="G59" s="10">
        <v>0.25</v>
      </c>
      <c r="H59" s="11">
        <f t="shared" si="5"/>
        <v>0.1</v>
      </c>
      <c r="I59" s="23"/>
      <c r="J59" s="23"/>
      <c r="K59" s="23"/>
      <c r="L59" s="65"/>
    </row>
    <row r="60" spans="1:12">
      <c r="A60" s="11"/>
      <c r="B60" s="7" t="s">
        <v>28</v>
      </c>
      <c r="C60" s="10">
        <v>1</v>
      </c>
      <c r="D60" s="10">
        <v>1</v>
      </c>
      <c r="E60" s="10">
        <v>1</v>
      </c>
      <c r="F60" s="10">
        <v>0.25</v>
      </c>
      <c r="G60" s="10">
        <v>0.25</v>
      </c>
      <c r="H60" s="11">
        <f t="shared" si="5"/>
        <v>0.06</v>
      </c>
      <c r="I60" s="23"/>
      <c r="J60" s="23"/>
      <c r="K60" s="23"/>
      <c r="L60" s="65"/>
    </row>
    <row r="61" spans="1:12">
      <c r="A61" s="11"/>
      <c r="B61" s="7" t="s">
        <v>30</v>
      </c>
      <c r="C61" s="10">
        <v>4</v>
      </c>
      <c r="D61" s="10">
        <v>1</v>
      </c>
      <c r="E61" s="10">
        <v>0.25</v>
      </c>
      <c r="F61" s="10">
        <v>0.25</v>
      </c>
      <c r="G61" s="10">
        <v>3.35</v>
      </c>
      <c r="H61" s="11">
        <f t="shared" si="5"/>
        <v>0.84</v>
      </c>
      <c r="I61" s="23"/>
      <c r="J61" s="23"/>
      <c r="K61" s="23"/>
      <c r="L61" s="65"/>
    </row>
    <row r="62" spans="1:12">
      <c r="A62" s="11"/>
      <c r="B62" s="7" t="s">
        <v>31</v>
      </c>
      <c r="C62" s="10">
        <v>3</v>
      </c>
      <c r="D62" s="10">
        <v>1</v>
      </c>
      <c r="E62" s="10">
        <f>2.825-0.5</f>
        <v>2.3250000000000002</v>
      </c>
      <c r="F62" s="10">
        <v>0.25</v>
      </c>
      <c r="G62" s="10">
        <v>0.2</v>
      </c>
      <c r="H62" s="11">
        <f t="shared" si="5"/>
        <v>0.35</v>
      </c>
      <c r="I62" s="23"/>
      <c r="J62" s="23"/>
      <c r="K62" s="23"/>
      <c r="L62" s="65"/>
    </row>
    <row r="63" spans="1:12">
      <c r="A63" s="11"/>
      <c r="B63" s="18"/>
      <c r="C63" s="10">
        <v>2</v>
      </c>
      <c r="D63" s="10">
        <v>1</v>
      </c>
      <c r="E63" s="10">
        <f>4.85-0.5</f>
        <v>4.3499999999999996</v>
      </c>
      <c r="F63" s="10">
        <v>0.25</v>
      </c>
      <c r="G63" s="10">
        <v>0.2</v>
      </c>
      <c r="H63" s="11">
        <f t="shared" si="5"/>
        <v>0.44</v>
      </c>
      <c r="I63" s="23"/>
      <c r="J63" s="23"/>
      <c r="K63" s="23"/>
      <c r="L63" s="65"/>
    </row>
    <row r="64" spans="1:12">
      <c r="A64" s="11"/>
      <c r="B64" s="7" t="s">
        <v>32</v>
      </c>
      <c r="C64" s="10">
        <v>1</v>
      </c>
      <c r="D64" s="10">
        <v>1</v>
      </c>
      <c r="E64" s="10">
        <v>1.6</v>
      </c>
      <c r="F64" s="10">
        <v>0.125</v>
      </c>
      <c r="G64" s="10">
        <v>0.2</v>
      </c>
      <c r="H64" s="11">
        <f t="shared" si="5"/>
        <v>0.04</v>
      </c>
      <c r="I64" s="23"/>
      <c r="J64" s="23"/>
      <c r="K64" s="23"/>
      <c r="L64" s="65"/>
    </row>
    <row r="65" spans="1:14">
      <c r="A65" s="11"/>
      <c r="B65" s="7"/>
      <c r="C65" s="10">
        <v>1</v>
      </c>
      <c r="D65" s="10">
        <v>1</v>
      </c>
      <c r="E65" s="10">
        <v>1.2</v>
      </c>
      <c r="F65" s="10">
        <v>0.125</v>
      </c>
      <c r="G65" s="10">
        <v>0.2</v>
      </c>
      <c r="H65" s="11">
        <f t="shared" si="5"/>
        <v>0.03</v>
      </c>
      <c r="I65" s="23"/>
      <c r="J65" s="23"/>
      <c r="K65" s="23"/>
      <c r="L65" s="65"/>
    </row>
    <row r="66" spans="1:14">
      <c r="A66" s="11"/>
      <c r="B66" s="7"/>
      <c r="C66" s="10">
        <v>1</v>
      </c>
      <c r="D66" s="10">
        <v>1</v>
      </c>
      <c r="E66" s="10">
        <v>1</v>
      </c>
      <c r="F66" s="10">
        <v>0.125</v>
      </c>
      <c r="G66" s="10">
        <v>0.2</v>
      </c>
      <c r="H66" s="11">
        <f t="shared" si="5"/>
        <v>0.03</v>
      </c>
      <c r="I66" s="23"/>
      <c r="J66" s="23"/>
      <c r="K66" s="23"/>
      <c r="L66" s="65"/>
    </row>
    <row r="67" spans="1:14">
      <c r="A67" s="11"/>
      <c r="B67" s="7" t="s">
        <v>33</v>
      </c>
      <c r="C67" s="10">
        <v>3</v>
      </c>
      <c r="D67" s="10">
        <v>1</v>
      </c>
      <c r="E67" s="10">
        <v>0.5</v>
      </c>
      <c r="F67" s="10">
        <v>0.45</v>
      </c>
      <c r="G67" s="10">
        <v>0.1</v>
      </c>
      <c r="H67" s="11">
        <f t="shared" si="5"/>
        <v>7.0000000000000007E-2</v>
      </c>
      <c r="I67" s="23"/>
      <c r="J67" s="23"/>
      <c r="K67" s="23"/>
      <c r="L67" s="65"/>
    </row>
    <row r="68" spans="1:14">
      <c r="A68" s="11"/>
      <c r="B68" s="7" t="s">
        <v>34</v>
      </c>
      <c r="C68" s="10">
        <v>2</v>
      </c>
      <c r="D68" s="10">
        <v>1</v>
      </c>
      <c r="E68" s="10">
        <v>4.8499999999999996</v>
      </c>
      <c r="F68" s="10">
        <v>0.25</v>
      </c>
      <c r="G68" s="10">
        <v>0.125</v>
      </c>
      <c r="H68" s="11">
        <f t="shared" si="5"/>
        <v>0.3</v>
      </c>
      <c r="I68" s="23"/>
      <c r="J68" s="23"/>
      <c r="K68" s="23"/>
      <c r="L68" s="65"/>
    </row>
    <row r="69" spans="1:14">
      <c r="A69" s="11"/>
      <c r="B69" s="7"/>
      <c r="C69" s="10">
        <v>3</v>
      </c>
      <c r="D69" s="10">
        <v>1</v>
      </c>
      <c r="E69" s="10">
        <v>2.8250000000000002</v>
      </c>
      <c r="F69" s="10">
        <v>0.25</v>
      </c>
      <c r="G69" s="10">
        <v>0.125</v>
      </c>
      <c r="H69" s="11">
        <f t="shared" si="5"/>
        <v>0.26</v>
      </c>
      <c r="I69" s="23"/>
      <c r="J69" s="23"/>
      <c r="K69" s="23"/>
      <c r="L69" s="65"/>
    </row>
    <row r="70" spans="1:14">
      <c r="A70" s="11"/>
      <c r="B70" s="7" t="s">
        <v>35</v>
      </c>
      <c r="C70" s="10">
        <v>1</v>
      </c>
      <c r="D70" s="10">
        <v>1</v>
      </c>
      <c r="E70" s="10">
        <v>4.8499999999999996</v>
      </c>
      <c r="F70" s="10">
        <v>2.8250000000000002</v>
      </c>
      <c r="G70" s="10">
        <v>0.125</v>
      </c>
      <c r="H70" s="11">
        <f t="shared" si="5"/>
        <v>1.71</v>
      </c>
      <c r="I70" s="23"/>
      <c r="J70" s="23"/>
      <c r="K70" s="23"/>
      <c r="L70" s="65"/>
    </row>
    <row r="71" spans="1:14">
      <c r="A71" s="11"/>
      <c r="B71" s="7"/>
      <c r="C71" s="19"/>
      <c r="D71" s="19"/>
      <c r="E71" s="19"/>
      <c r="F71" s="19"/>
      <c r="G71" s="19"/>
      <c r="H71" s="11">
        <f>SUM(H53:H70)</f>
        <v>7.1400000000000006</v>
      </c>
      <c r="I71" s="23">
        <f>+H71</f>
        <v>7.1400000000000006</v>
      </c>
      <c r="J71" s="59">
        <v>5871.07</v>
      </c>
      <c r="K71" s="23" t="s">
        <v>23</v>
      </c>
      <c r="L71" s="65">
        <f>+ROUND(J71*I71,2)</f>
        <v>41919.440000000002</v>
      </c>
    </row>
    <row r="72" spans="1:14" ht="122.25" customHeight="1">
      <c r="A72" s="11">
        <v>7</v>
      </c>
      <c r="B72" s="89" t="s">
        <v>36</v>
      </c>
      <c r="C72" s="90"/>
      <c r="D72" s="90"/>
      <c r="E72" s="90"/>
      <c r="F72" s="90"/>
      <c r="G72" s="90"/>
      <c r="H72" s="90"/>
      <c r="I72" s="23"/>
      <c r="J72" s="23"/>
      <c r="K72" s="23"/>
      <c r="L72" s="65"/>
      <c r="M72">
        <f>47+85</f>
        <v>132</v>
      </c>
      <c r="N72">
        <v>196</v>
      </c>
    </row>
    <row r="73" spans="1:14">
      <c r="A73" s="11"/>
      <c r="B73" s="7" t="s">
        <v>11</v>
      </c>
      <c r="C73" s="10">
        <v>2</v>
      </c>
      <c r="D73" s="10">
        <v>1</v>
      </c>
      <c r="E73" s="10">
        <f>4.85-0.5</f>
        <v>4.3499999999999996</v>
      </c>
      <c r="F73" s="10">
        <v>0.25</v>
      </c>
      <c r="G73" s="10"/>
      <c r="H73" s="11">
        <f>+ROUND(F73*E73*D73*C73,2)</f>
        <v>2.1800000000000002</v>
      </c>
      <c r="I73" s="23"/>
      <c r="J73" s="23"/>
      <c r="K73" s="23"/>
      <c r="L73" s="65"/>
    </row>
    <row r="74" spans="1:14">
      <c r="A74" s="11"/>
      <c r="B74" s="7"/>
      <c r="C74" s="10">
        <v>3</v>
      </c>
      <c r="D74" s="10">
        <v>1</v>
      </c>
      <c r="E74" s="10">
        <f>2.825-0.5</f>
        <v>2.3250000000000002</v>
      </c>
      <c r="F74" s="10">
        <v>0.25</v>
      </c>
      <c r="G74" s="10"/>
      <c r="H74" s="11">
        <f t="shared" ref="H74:H77" si="6">+ROUND(F74*E74*D74*C74,2)</f>
        <v>1.74</v>
      </c>
      <c r="I74" s="23"/>
      <c r="J74" s="23"/>
      <c r="K74" s="23"/>
      <c r="L74" s="65"/>
    </row>
    <row r="75" spans="1:14">
      <c r="A75" s="11"/>
      <c r="B75" s="7" t="s">
        <v>28</v>
      </c>
      <c r="C75" s="10">
        <v>1</v>
      </c>
      <c r="D75" s="10">
        <v>1</v>
      </c>
      <c r="E75" s="10">
        <v>1.6</v>
      </c>
      <c r="F75" s="10">
        <v>0.125</v>
      </c>
      <c r="G75" s="10"/>
      <c r="H75" s="11">
        <f t="shared" si="6"/>
        <v>0.2</v>
      </c>
      <c r="I75" s="23"/>
      <c r="J75" s="23"/>
      <c r="K75" s="23"/>
      <c r="L75" s="65"/>
    </row>
    <row r="76" spans="1:14">
      <c r="A76" s="11"/>
      <c r="B76" s="7"/>
      <c r="C76" s="10">
        <v>1</v>
      </c>
      <c r="D76" s="10">
        <v>1</v>
      </c>
      <c r="E76" s="10">
        <v>1.2</v>
      </c>
      <c r="F76" s="10">
        <v>0.125</v>
      </c>
      <c r="G76" s="10"/>
      <c r="H76" s="11">
        <f t="shared" si="6"/>
        <v>0.15</v>
      </c>
      <c r="I76" s="23"/>
      <c r="J76" s="23"/>
      <c r="K76" s="23"/>
      <c r="L76" s="65"/>
    </row>
    <row r="77" spans="1:14">
      <c r="A77" s="11"/>
      <c r="B77" s="7"/>
      <c r="C77" s="10">
        <v>1</v>
      </c>
      <c r="D77" s="10">
        <v>1</v>
      </c>
      <c r="E77" s="10">
        <v>1</v>
      </c>
      <c r="F77" s="10">
        <v>0.125</v>
      </c>
      <c r="G77" s="10"/>
      <c r="H77" s="11">
        <f t="shared" si="6"/>
        <v>0.13</v>
      </c>
      <c r="I77" s="23"/>
      <c r="J77" s="23"/>
      <c r="K77" s="23"/>
      <c r="L77" s="65"/>
    </row>
    <row r="78" spans="1:14">
      <c r="A78" s="11"/>
      <c r="B78" s="7"/>
      <c r="C78" s="19"/>
      <c r="D78" s="19"/>
      <c r="E78" s="19"/>
      <c r="F78" s="19"/>
      <c r="G78" s="19"/>
      <c r="H78" s="10">
        <f>SUM(H73:H77)</f>
        <v>4.4000000000000004</v>
      </c>
      <c r="I78" s="25">
        <f>+H78</f>
        <v>4.4000000000000004</v>
      </c>
      <c r="J78" s="25">
        <v>196</v>
      </c>
      <c r="K78" s="23" t="s">
        <v>20</v>
      </c>
      <c r="L78" s="65">
        <f>+ROUND(J78*I78,2)</f>
        <v>862.4</v>
      </c>
    </row>
    <row r="79" spans="1:14" ht="37.5" customHeight="1">
      <c r="A79" s="11">
        <v>8</v>
      </c>
      <c r="B79" s="89" t="s">
        <v>37</v>
      </c>
      <c r="C79" s="90"/>
      <c r="D79" s="90"/>
      <c r="E79" s="90"/>
      <c r="F79" s="90"/>
      <c r="G79" s="90"/>
      <c r="H79" s="90"/>
      <c r="I79" s="23"/>
      <c r="J79" s="23"/>
      <c r="K79" s="23"/>
      <c r="L79" s="65"/>
    </row>
    <row r="80" spans="1:14" ht="24">
      <c r="A80" s="11"/>
      <c r="B80" s="26" t="s">
        <v>38</v>
      </c>
      <c r="C80" s="10">
        <v>1</v>
      </c>
      <c r="D80" s="10">
        <v>1</v>
      </c>
      <c r="E80" s="10">
        <v>1.6</v>
      </c>
      <c r="F80" s="10"/>
      <c r="G80" s="10">
        <f>3-(0.2+0.125)</f>
        <v>2.6749999999999998</v>
      </c>
      <c r="H80" s="60">
        <f>+ROUND(G80*E80*D80*C80,2)</f>
        <v>4.28</v>
      </c>
      <c r="I80" s="23"/>
      <c r="J80" s="23"/>
      <c r="K80" s="23"/>
      <c r="L80" s="65"/>
    </row>
    <row r="81" spans="1:15">
      <c r="A81" s="11"/>
      <c r="B81" s="7"/>
      <c r="C81" s="10">
        <v>1</v>
      </c>
      <c r="D81" s="10">
        <v>1</v>
      </c>
      <c r="E81" s="10">
        <v>1.2</v>
      </c>
      <c r="F81" s="10"/>
      <c r="G81" s="10">
        <f>+G80</f>
        <v>2.6749999999999998</v>
      </c>
      <c r="H81" s="11">
        <f>+ROUND(G81*E81*D81*C81,2)</f>
        <v>3.21</v>
      </c>
      <c r="I81" s="23"/>
      <c r="J81" s="23"/>
      <c r="K81" s="23"/>
      <c r="L81" s="65"/>
    </row>
    <row r="82" spans="1:15">
      <c r="A82" s="11"/>
      <c r="B82" s="7"/>
      <c r="C82" s="10">
        <v>1</v>
      </c>
      <c r="D82" s="10">
        <v>1</v>
      </c>
      <c r="E82" s="10">
        <v>1</v>
      </c>
      <c r="F82" s="10"/>
      <c r="G82" s="10">
        <f>+G81</f>
        <v>2.6749999999999998</v>
      </c>
      <c r="H82" s="11">
        <f t="shared" ref="H82:H83" si="7">+ROUND(G82*E82*D82*C82,2)</f>
        <v>2.68</v>
      </c>
      <c r="I82" s="23"/>
      <c r="J82" s="23"/>
      <c r="K82" s="23"/>
      <c r="L82" s="65"/>
    </row>
    <row r="83" spans="1:15">
      <c r="A83" s="11"/>
      <c r="B83" s="7" t="s">
        <v>39</v>
      </c>
      <c r="C83" s="10">
        <v>1</v>
      </c>
      <c r="D83" s="10">
        <v>1</v>
      </c>
      <c r="E83" s="10">
        <f>2*(4.85+2.825)</f>
        <v>15.35</v>
      </c>
      <c r="F83" s="10"/>
      <c r="G83" s="10">
        <v>0.3</v>
      </c>
      <c r="H83" s="11">
        <f t="shared" si="7"/>
        <v>4.6100000000000003</v>
      </c>
      <c r="I83" s="23"/>
      <c r="J83" s="23"/>
      <c r="K83" s="23"/>
      <c r="L83" s="65"/>
    </row>
    <row r="84" spans="1:15">
      <c r="A84" s="11"/>
      <c r="B84" s="7"/>
      <c r="C84" s="10"/>
      <c r="D84" s="10"/>
      <c r="E84" s="10"/>
      <c r="F84" s="10"/>
      <c r="G84" s="10"/>
      <c r="H84" s="11">
        <f>SUM(H80:H83)</f>
        <v>14.780000000000001</v>
      </c>
      <c r="I84" s="23">
        <f>+H84</f>
        <v>14.780000000000001</v>
      </c>
      <c r="J84" s="61">
        <v>668</v>
      </c>
      <c r="K84" s="23" t="str">
        <f>+K78</f>
        <v>Sq.M.</v>
      </c>
      <c r="L84" s="65">
        <f>+ROUND(J84*I84,2)</f>
        <v>9873.0400000000009</v>
      </c>
      <c r="M84">
        <f>85+47</f>
        <v>132</v>
      </c>
      <c r="O84" s="57"/>
    </row>
    <row r="85" spans="1:15" ht="39.75" customHeight="1">
      <c r="A85" s="11">
        <v>9</v>
      </c>
      <c r="B85" s="89" t="s">
        <v>40</v>
      </c>
      <c r="C85" s="90"/>
      <c r="D85" s="90"/>
      <c r="E85" s="90"/>
      <c r="F85" s="90"/>
      <c r="G85" s="90"/>
      <c r="H85" s="90"/>
      <c r="I85" s="23"/>
      <c r="J85" s="23"/>
      <c r="K85" s="23"/>
      <c r="L85" s="65"/>
    </row>
    <row r="86" spans="1:15">
      <c r="A86" s="11"/>
      <c r="B86" s="7"/>
      <c r="C86" s="19">
        <v>1</v>
      </c>
      <c r="D86" s="19">
        <v>1</v>
      </c>
      <c r="E86" s="19">
        <v>4.8499999999999996</v>
      </c>
      <c r="F86" s="19">
        <v>2.8250000000000002</v>
      </c>
      <c r="G86" s="19"/>
      <c r="H86" s="19">
        <f>+ROUND(F86*E86*D86*C86,2)</f>
        <v>13.7</v>
      </c>
      <c r="I86" s="25">
        <f>+H86</f>
        <v>13.7</v>
      </c>
      <c r="J86" s="25">
        <v>24</v>
      </c>
      <c r="K86" s="23" t="s">
        <v>20</v>
      </c>
      <c r="L86" s="65">
        <f>+ROUND(J86*I86,2)</f>
        <v>328.8</v>
      </c>
      <c r="M86">
        <f>42+85</f>
        <v>127</v>
      </c>
    </row>
    <row r="87" spans="1:15" ht="123.75" customHeight="1">
      <c r="A87" s="11">
        <v>10</v>
      </c>
      <c r="B87" s="89" t="s">
        <v>186</v>
      </c>
      <c r="C87" s="90"/>
      <c r="D87" s="90"/>
      <c r="E87" s="90"/>
      <c r="F87" s="90"/>
      <c r="G87" s="90"/>
      <c r="H87" s="90"/>
      <c r="I87" s="23"/>
      <c r="J87" s="23"/>
      <c r="K87" s="23"/>
      <c r="L87" s="65"/>
    </row>
    <row r="88" spans="1:15">
      <c r="A88" s="11"/>
      <c r="B88" s="7" t="s">
        <v>26</v>
      </c>
      <c r="C88" s="10">
        <v>4</v>
      </c>
      <c r="D88" s="10">
        <v>4</v>
      </c>
      <c r="E88" s="10">
        <v>1.2</v>
      </c>
      <c r="F88" s="10"/>
      <c r="G88" s="10">
        <v>0.2</v>
      </c>
      <c r="H88" s="11">
        <f>+ROUND(G88*E88*D88*C88,2)</f>
        <v>3.84</v>
      </c>
      <c r="I88" s="23"/>
      <c r="J88" s="23"/>
      <c r="K88" s="23"/>
      <c r="L88" s="65"/>
    </row>
    <row r="89" spans="1:15">
      <c r="A89" s="11"/>
      <c r="B89" s="7" t="s">
        <v>10</v>
      </c>
      <c r="C89" s="10">
        <v>4</v>
      </c>
      <c r="D89" s="10">
        <v>4</v>
      </c>
      <c r="E89" s="10">
        <v>0.4</v>
      </c>
      <c r="F89" s="10"/>
      <c r="G89" s="10">
        <v>0.3</v>
      </c>
      <c r="H89" s="11">
        <f t="shared" ref="H89:H95" si="8">+ROUND(G89*E89*D89*C89,2)</f>
        <v>1.92</v>
      </c>
      <c r="I89" s="23"/>
      <c r="J89" s="23"/>
      <c r="K89" s="23"/>
      <c r="L89" s="65"/>
    </row>
    <row r="90" spans="1:15">
      <c r="A90" s="11"/>
      <c r="B90" s="7" t="s">
        <v>10</v>
      </c>
      <c r="C90" s="10">
        <v>4</v>
      </c>
      <c r="D90" s="10">
        <v>4</v>
      </c>
      <c r="E90" s="10">
        <v>0.25</v>
      </c>
      <c r="F90" s="10"/>
      <c r="G90" s="10">
        <v>0.6</v>
      </c>
      <c r="H90" s="10">
        <f t="shared" si="8"/>
        <v>2.4</v>
      </c>
      <c r="I90" s="23"/>
      <c r="J90" s="23"/>
      <c r="K90" s="23"/>
      <c r="L90" s="65"/>
    </row>
    <row r="91" spans="1:15">
      <c r="A91" s="11"/>
      <c r="B91" s="7" t="s">
        <v>11</v>
      </c>
      <c r="C91" s="10">
        <v>2</v>
      </c>
      <c r="D91" s="10">
        <v>2</v>
      </c>
      <c r="E91" s="10">
        <v>4.3499999999999996</v>
      </c>
      <c r="F91" s="10"/>
      <c r="G91" s="10">
        <v>0.25</v>
      </c>
      <c r="H91" s="11">
        <f t="shared" si="8"/>
        <v>4.3499999999999996</v>
      </c>
      <c r="I91" s="23"/>
      <c r="J91" s="23"/>
      <c r="K91" s="23"/>
      <c r="L91" s="65"/>
    </row>
    <row r="92" spans="1:15">
      <c r="A92" s="11"/>
      <c r="B92" s="7"/>
      <c r="C92" s="10">
        <v>3</v>
      </c>
      <c r="D92" s="10">
        <v>2</v>
      </c>
      <c r="E92" s="10">
        <f>2.825-0.5</f>
        <v>2.3250000000000002</v>
      </c>
      <c r="F92" s="10"/>
      <c r="G92" s="10">
        <v>0.25</v>
      </c>
      <c r="H92" s="11">
        <f t="shared" si="8"/>
        <v>3.49</v>
      </c>
      <c r="I92" s="23"/>
      <c r="J92" s="23"/>
      <c r="K92" s="23"/>
      <c r="L92" s="65"/>
    </row>
    <row r="93" spans="1:15">
      <c r="A93" s="11"/>
      <c r="B93" s="7" t="s">
        <v>28</v>
      </c>
      <c r="C93" s="10">
        <v>1</v>
      </c>
      <c r="D93" s="10">
        <v>2</v>
      </c>
      <c r="E93" s="10">
        <v>1.6</v>
      </c>
      <c r="F93" s="10"/>
      <c r="G93" s="10">
        <v>0.25</v>
      </c>
      <c r="H93" s="10">
        <f t="shared" si="8"/>
        <v>0.8</v>
      </c>
      <c r="I93" s="23"/>
      <c r="J93" s="23"/>
      <c r="K93" s="23"/>
      <c r="L93" s="65"/>
    </row>
    <row r="94" spans="1:15">
      <c r="A94" s="11"/>
      <c r="B94" s="7"/>
      <c r="C94" s="10">
        <v>1</v>
      </c>
      <c r="D94" s="10">
        <v>2</v>
      </c>
      <c r="E94" s="10">
        <v>1.2</v>
      </c>
      <c r="F94" s="10"/>
      <c r="G94" s="10">
        <v>0.25</v>
      </c>
      <c r="H94" s="10">
        <f t="shared" si="8"/>
        <v>0.6</v>
      </c>
      <c r="I94" s="23"/>
      <c r="J94" s="23"/>
      <c r="K94" s="23"/>
      <c r="L94" s="65"/>
    </row>
    <row r="95" spans="1:15">
      <c r="A95" s="11"/>
      <c r="B95" s="7"/>
      <c r="C95" s="10">
        <v>1</v>
      </c>
      <c r="D95" s="10">
        <v>2</v>
      </c>
      <c r="E95" s="10">
        <v>1</v>
      </c>
      <c r="F95" s="10"/>
      <c r="G95" s="10">
        <v>0.25</v>
      </c>
      <c r="H95" s="10">
        <f t="shared" si="8"/>
        <v>0.5</v>
      </c>
      <c r="I95" s="23"/>
      <c r="J95" s="23"/>
      <c r="K95" s="23"/>
      <c r="L95" s="65"/>
    </row>
    <row r="96" spans="1:15">
      <c r="A96" s="11"/>
      <c r="B96" s="7"/>
      <c r="C96" s="19"/>
      <c r="D96" s="19"/>
      <c r="E96" s="19"/>
      <c r="F96" s="19"/>
      <c r="G96" s="19"/>
      <c r="H96" s="10">
        <f>SUM(H88:H95)</f>
        <v>17.900000000000002</v>
      </c>
      <c r="I96" s="25">
        <f>+H96</f>
        <v>17.900000000000002</v>
      </c>
      <c r="J96" s="25">
        <v>205</v>
      </c>
      <c r="K96" s="23" t="s">
        <v>20</v>
      </c>
      <c r="L96" s="65">
        <f>+ROUND(J96*I96,2)</f>
        <v>3669.5</v>
      </c>
    </row>
    <row r="97" spans="1:12" ht="135" customHeight="1">
      <c r="A97" s="11">
        <v>11</v>
      </c>
      <c r="B97" s="89" t="s">
        <v>187</v>
      </c>
      <c r="C97" s="90"/>
      <c r="D97" s="90"/>
      <c r="E97" s="90"/>
      <c r="F97" s="90"/>
      <c r="G97" s="90"/>
      <c r="H97" s="90"/>
      <c r="I97" s="23"/>
      <c r="J97" s="23"/>
      <c r="K97" s="23"/>
      <c r="L97" s="65"/>
    </row>
    <row r="98" spans="1:12">
      <c r="A98" s="11"/>
      <c r="B98" s="7" t="s">
        <v>10</v>
      </c>
      <c r="C98" s="10">
        <v>4</v>
      </c>
      <c r="D98" s="10">
        <v>4</v>
      </c>
      <c r="E98" s="10">
        <v>0.25</v>
      </c>
      <c r="F98" s="10"/>
      <c r="G98" s="10">
        <v>2.75</v>
      </c>
      <c r="H98" s="10">
        <f>+ROUND(G98*E98*D98*C98,2)</f>
        <v>11</v>
      </c>
      <c r="I98" s="23"/>
      <c r="J98" s="23"/>
      <c r="K98" s="23"/>
      <c r="L98" s="65"/>
    </row>
    <row r="99" spans="1:12">
      <c r="A99" s="11"/>
      <c r="B99" s="7" t="s">
        <v>31</v>
      </c>
      <c r="C99" s="10">
        <v>2</v>
      </c>
      <c r="D99" s="10">
        <v>2</v>
      </c>
      <c r="E99" s="10">
        <v>4.8499999999999996</v>
      </c>
      <c r="F99" s="10"/>
      <c r="G99" s="10">
        <v>0.2</v>
      </c>
      <c r="H99" s="10">
        <f t="shared" ref="H99:H113" si="9">+ROUND(G99*E99*D99*C99,2)</f>
        <v>3.88</v>
      </c>
      <c r="I99" s="23"/>
      <c r="J99" s="23"/>
      <c r="K99" s="23"/>
      <c r="L99" s="65"/>
    </row>
    <row r="100" spans="1:12">
      <c r="A100" s="11"/>
      <c r="B100" s="7"/>
      <c r="C100" s="10">
        <v>3</v>
      </c>
      <c r="D100" s="10">
        <v>2</v>
      </c>
      <c r="E100" s="10">
        <v>2.8250000000000002</v>
      </c>
      <c r="F100" s="10"/>
      <c r="G100" s="10">
        <v>0.2</v>
      </c>
      <c r="H100" s="10">
        <f t="shared" si="9"/>
        <v>3.39</v>
      </c>
      <c r="I100" s="23"/>
      <c r="J100" s="23"/>
      <c r="K100" s="23"/>
      <c r="L100" s="65"/>
    </row>
    <row r="101" spans="1:12">
      <c r="A101" s="11"/>
      <c r="B101" s="7" t="s">
        <v>43</v>
      </c>
      <c r="C101" s="10">
        <v>1</v>
      </c>
      <c r="D101" s="10">
        <v>2</v>
      </c>
      <c r="E101" s="10">
        <v>1.6</v>
      </c>
      <c r="F101" s="10"/>
      <c r="G101" s="10">
        <v>0.2</v>
      </c>
      <c r="H101" s="10">
        <f t="shared" si="9"/>
        <v>0.64</v>
      </c>
      <c r="I101" s="23"/>
      <c r="J101" s="23"/>
      <c r="K101" s="23"/>
      <c r="L101" s="65"/>
    </row>
    <row r="102" spans="1:12">
      <c r="A102" s="11"/>
      <c r="B102" s="7"/>
      <c r="C102" s="10">
        <v>1</v>
      </c>
      <c r="D102" s="10">
        <v>2</v>
      </c>
      <c r="E102" s="10">
        <v>1.2</v>
      </c>
      <c r="F102" s="10"/>
      <c r="G102" s="10">
        <v>0.2</v>
      </c>
      <c r="H102" s="10">
        <f t="shared" si="9"/>
        <v>0.48</v>
      </c>
      <c r="I102" s="23"/>
      <c r="J102" s="23"/>
      <c r="K102" s="23"/>
      <c r="L102" s="65"/>
    </row>
    <row r="103" spans="1:12">
      <c r="A103" s="11"/>
      <c r="B103" s="7"/>
      <c r="C103" s="10">
        <v>1</v>
      </c>
      <c r="D103" s="10">
        <v>2</v>
      </c>
      <c r="E103" s="10">
        <v>1</v>
      </c>
      <c r="F103" s="10"/>
      <c r="G103" s="10">
        <v>0.2</v>
      </c>
      <c r="H103" s="10">
        <f t="shared" si="9"/>
        <v>0.4</v>
      </c>
      <c r="I103" s="23"/>
      <c r="J103" s="23"/>
      <c r="K103" s="23"/>
      <c r="L103" s="65"/>
    </row>
    <row r="104" spans="1:12">
      <c r="A104" s="11"/>
      <c r="B104" s="7" t="s">
        <v>44</v>
      </c>
      <c r="C104" s="10">
        <v>2</v>
      </c>
      <c r="D104" s="10">
        <v>1</v>
      </c>
      <c r="E104" s="10">
        <v>1.05</v>
      </c>
      <c r="F104" s="10"/>
      <c r="G104" s="10">
        <v>0.25</v>
      </c>
      <c r="H104" s="10">
        <f t="shared" si="9"/>
        <v>0.53</v>
      </c>
      <c r="I104" s="23"/>
      <c r="J104" s="23"/>
      <c r="K104" s="23"/>
      <c r="L104" s="65"/>
    </row>
    <row r="105" spans="1:12">
      <c r="A105" s="11"/>
      <c r="B105" s="7"/>
      <c r="C105" s="10">
        <v>2</v>
      </c>
      <c r="D105" s="10">
        <v>1</v>
      </c>
      <c r="E105" s="10">
        <v>0.75</v>
      </c>
      <c r="F105" s="10"/>
      <c r="G105" s="10">
        <v>0.125</v>
      </c>
      <c r="H105" s="10">
        <f t="shared" si="9"/>
        <v>0.19</v>
      </c>
      <c r="I105" s="23"/>
      <c r="J105" s="23"/>
      <c r="K105" s="23"/>
      <c r="L105" s="65"/>
    </row>
    <row r="106" spans="1:12">
      <c r="A106" s="11"/>
      <c r="B106" s="7" t="s">
        <v>45</v>
      </c>
      <c r="C106" s="10">
        <v>3</v>
      </c>
      <c r="D106" s="10">
        <v>1</v>
      </c>
      <c r="E106" s="10">
        <v>0.45</v>
      </c>
      <c r="F106" s="10"/>
      <c r="G106" s="10">
        <v>0.25</v>
      </c>
      <c r="H106" s="10">
        <f t="shared" si="9"/>
        <v>0.34</v>
      </c>
      <c r="I106" s="23"/>
      <c r="J106" s="23"/>
      <c r="K106" s="23"/>
      <c r="L106" s="65"/>
    </row>
    <row r="107" spans="1:12">
      <c r="A107" s="11"/>
      <c r="B107" s="7" t="s">
        <v>33</v>
      </c>
      <c r="C107" s="10">
        <v>3</v>
      </c>
      <c r="D107" s="10">
        <v>1</v>
      </c>
      <c r="E107" s="10">
        <v>0.5</v>
      </c>
      <c r="F107" s="10"/>
      <c r="G107" s="10">
        <v>0.45</v>
      </c>
      <c r="H107" s="10">
        <f t="shared" si="9"/>
        <v>0.68</v>
      </c>
      <c r="I107" s="23"/>
      <c r="J107" s="23"/>
      <c r="K107" s="23"/>
      <c r="L107" s="65"/>
    </row>
    <row r="108" spans="1:12">
      <c r="A108" s="11"/>
      <c r="B108" s="7"/>
      <c r="C108" s="10">
        <v>3</v>
      </c>
      <c r="D108" s="10">
        <v>1</v>
      </c>
      <c r="E108" s="10">
        <v>1.4</v>
      </c>
      <c r="F108" s="10"/>
      <c r="G108" s="10">
        <v>0.1</v>
      </c>
      <c r="H108" s="10">
        <f t="shared" si="9"/>
        <v>0.42</v>
      </c>
      <c r="I108" s="23"/>
      <c r="J108" s="23"/>
      <c r="K108" s="23"/>
      <c r="L108" s="65"/>
    </row>
    <row r="109" spans="1:12">
      <c r="A109" s="11"/>
      <c r="B109" s="7" t="s">
        <v>34</v>
      </c>
      <c r="C109" s="10">
        <v>4</v>
      </c>
      <c r="D109" s="10">
        <v>1</v>
      </c>
      <c r="E109" s="10">
        <v>2.2250000000000001</v>
      </c>
      <c r="F109" s="10"/>
      <c r="G109" s="10">
        <v>0.125</v>
      </c>
      <c r="H109" s="10">
        <f t="shared" si="9"/>
        <v>1.1100000000000001</v>
      </c>
      <c r="I109" s="23"/>
      <c r="J109" s="23"/>
      <c r="K109" s="23"/>
      <c r="L109" s="65"/>
    </row>
    <row r="110" spans="1:12">
      <c r="A110" s="11"/>
      <c r="B110" s="7"/>
      <c r="C110" s="10">
        <v>2</v>
      </c>
      <c r="D110" s="10">
        <v>1</v>
      </c>
      <c r="E110" s="10">
        <v>4.3499999999999996</v>
      </c>
      <c r="F110" s="10"/>
      <c r="G110" s="10">
        <v>0.125</v>
      </c>
      <c r="H110" s="10">
        <f t="shared" si="9"/>
        <v>1.0900000000000001</v>
      </c>
      <c r="I110" s="23"/>
      <c r="J110" s="23"/>
      <c r="K110" s="23"/>
      <c r="L110" s="65"/>
    </row>
    <row r="111" spans="1:12">
      <c r="A111" s="11"/>
      <c r="B111" s="7"/>
      <c r="C111" s="10">
        <v>2</v>
      </c>
      <c r="D111" s="10">
        <v>1</v>
      </c>
      <c r="E111" s="10">
        <v>1.6</v>
      </c>
      <c r="F111" s="10"/>
      <c r="G111" s="10">
        <v>0.125</v>
      </c>
      <c r="H111" s="10">
        <f t="shared" si="9"/>
        <v>0.4</v>
      </c>
      <c r="I111" s="23"/>
      <c r="J111" s="23"/>
      <c r="K111" s="23"/>
      <c r="L111" s="65"/>
    </row>
    <row r="112" spans="1:12">
      <c r="A112" s="11"/>
      <c r="B112" s="7"/>
      <c r="C112" s="10">
        <v>2</v>
      </c>
      <c r="D112" s="10">
        <v>1</v>
      </c>
      <c r="E112" s="10">
        <v>2.5</v>
      </c>
      <c r="F112" s="10"/>
      <c r="G112" s="10">
        <v>0.125</v>
      </c>
      <c r="H112" s="10">
        <f t="shared" si="9"/>
        <v>0.63</v>
      </c>
      <c r="I112" s="23"/>
      <c r="J112" s="23"/>
      <c r="K112" s="23"/>
      <c r="L112" s="65"/>
    </row>
    <row r="113" spans="1:13">
      <c r="A113" s="11"/>
      <c r="B113" s="7" t="s">
        <v>46</v>
      </c>
      <c r="C113" s="10">
        <v>1</v>
      </c>
      <c r="D113" s="10">
        <v>1</v>
      </c>
      <c r="E113" s="10">
        <v>15.35</v>
      </c>
      <c r="F113" s="10"/>
      <c r="G113" s="10">
        <v>0.25</v>
      </c>
      <c r="H113" s="10">
        <f t="shared" si="9"/>
        <v>3.84</v>
      </c>
      <c r="I113" s="23"/>
      <c r="J113" s="23"/>
      <c r="K113" s="23"/>
      <c r="L113" s="65"/>
    </row>
    <row r="114" spans="1:13">
      <c r="A114" s="11"/>
      <c r="B114" s="7" t="s">
        <v>35</v>
      </c>
      <c r="C114" s="10">
        <v>1</v>
      </c>
      <c r="D114" s="10">
        <v>1</v>
      </c>
      <c r="E114" s="10">
        <v>4.8499999999999996</v>
      </c>
      <c r="F114" s="10">
        <v>2.8250000000000002</v>
      </c>
      <c r="G114" s="10"/>
      <c r="H114" s="10">
        <f>+ROUND(F114*E114*D114*C114,2)</f>
        <v>13.7</v>
      </c>
      <c r="I114" s="23"/>
      <c r="J114" s="23"/>
      <c r="K114" s="23"/>
      <c r="L114" s="65"/>
    </row>
    <row r="115" spans="1:13">
      <c r="A115" s="11"/>
      <c r="B115" s="7"/>
      <c r="C115" s="19"/>
      <c r="D115" s="19"/>
      <c r="E115" s="19"/>
      <c r="F115" s="19"/>
      <c r="G115" s="19"/>
      <c r="H115" s="10">
        <f>SUM(H98:H114)</f>
        <v>42.72</v>
      </c>
      <c r="I115" s="25">
        <f>+H115</f>
        <v>42.72</v>
      </c>
      <c r="J115" s="25">
        <v>328</v>
      </c>
      <c r="K115" s="23" t="s">
        <v>20</v>
      </c>
      <c r="L115" s="65">
        <f>+ROUND(J115*I115,2)</f>
        <v>14012.16</v>
      </c>
    </row>
    <row r="116" spans="1:13" ht="148.5" customHeight="1">
      <c r="A116" s="11">
        <v>12</v>
      </c>
      <c r="B116" s="89" t="s">
        <v>188</v>
      </c>
      <c r="C116" s="90"/>
      <c r="D116" s="90"/>
      <c r="E116" s="90"/>
      <c r="F116" s="90"/>
      <c r="G116" s="90"/>
      <c r="H116" s="90"/>
      <c r="I116" s="23"/>
      <c r="J116" s="23"/>
      <c r="K116" s="23"/>
      <c r="L116" s="65"/>
      <c r="M116">
        <f>48+85</f>
        <v>133</v>
      </c>
    </row>
    <row r="117" spans="1:13">
      <c r="A117" s="11"/>
      <c r="B117" s="7" t="s">
        <v>47</v>
      </c>
      <c r="C117" s="19">
        <v>1</v>
      </c>
      <c r="D117" s="19">
        <v>1</v>
      </c>
      <c r="E117" s="19">
        <v>4.8499999999999996</v>
      </c>
      <c r="F117" s="19"/>
      <c r="G117" s="19">
        <v>2.83</v>
      </c>
      <c r="H117" s="7">
        <f>+ROUND(G117*E117*D117*C117,2)</f>
        <v>13.73</v>
      </c>
      <c r="I117" s="23">
        <f>+H117</f>
        <v>13.73</v>
      </c>
      <c r="J117" s="58">
        <v>269</v>
      </c>
      <c r="K117" s="23" t="s">
        <v>48</v>
      </c>
      <c r="L117" s="65">
        <f>+ROUND(J117*I117,2)</f>
        <v>3693.37</v>
      </c>
    </row>
    <row r="118" spans="1:13" ht="110.25" customHeight="1">
      <c r="A118" s="11">
        <v>13</v>
      </c>
      <c r="B118" s="89" t="s">
        <v>50</v>
      </c>
      <c r="C118" s="90"/>
      <c r="D118" s="90"/>
      <c r="E118" s="90"/>
      <c r="F118" s="90"/>
      <c r="G118" s="90"/>
      <c r="H118" s="90"/>
      <c r="I118" s="23"/>
      <c r="J118" s="23"/>
      <c r="K118" s="23"/>
      <c r="L118" s="65"/>
      <c r="M118">
        <f>43+85</f>
        <v>128</v>
      </c>
    </row>
    <row r="119" spans="1:13">
      <c r="A119" s="11"/>
      <c r="B119" s="11" t="s">
        <v>51</v>
      </c>
      <c r="C119" s="10">
        <v>1.2E-2</v>
      </c>
      <c r="D119" s="10">
        <f>+H71</f>
        <v>7.1400000000000006</v>
      </c>
      <c r="E119" s="10">
        <v>7.85</v>
      </c>
      <c r="F119" s="10"/>
      <c r="G119" s="10"/>
      <c r="H119" s="11">
        <f>+ROUND(E119*D119*C119,3)</f>
        <v>0.67300000000000004</v>
      </c>
      <c r="I119" s="23">
        <f>+H119</f>
        <v>0.67300000000000004</v>
      </c>
      <c r="J119" s="18">
        <v>60205</v>
      </c>
      <c r="K119" s="23" t="s">
        <v>52</v>
      </c>
      <c r="L119" s="65">
        <f>+ROUND(J119*I119,2)</f>
        <v>40517.97</v>
      </c>
    </row>
    <row r="120" spans="1:13" ht="121.5" customHeight="1">
      <c r="A120" s="11">
        <v>14</v>
      </c>
      <c r="B120" s="89" t="s">
        <v>53</v>
      </c>
      <c r="C120" s="90"/>
      <c r="D120" s="90"/>
      <c r="E120" s="90"/>
      <c r="F120" s="90"/>
      <c r="G120" s="90"/>
      <c r="H120" s="90"/>
      <c r="I120" s="23"/>
      <c r="J120" s="23"/>
      <c r="K120" s="23"/>
      <c r="L120" s="65"/>
    </row>
    <row r="121" spans="1:13">
      <c r="A121" s="18"/>
      <c r="B121" s="7"/>
      <c r="C121" s="10">
        <v>2</v>
      </c>
      <c r="D121" s="10"/>
      <c r="E121" s="10">
        <v>1</v>
      </c>
      <c r="F121" s="10">
        <v>2.1</v>
      </c>
      <c r="G121" s="10"/>
      <c r="H121" s="10">
        <f>+ROUND(F121*E121*C121,2)</f>
        <v>4.2</v>
      </c>
      <c r="I121" s="25">
        <f>+H121</f>
        <v>4.2</v>
      </c>
      <c r="J121" s="25">
        <v>3773</v>
      </c>
      <c r="K121" s="23" t="s">
        <v>48</v>
      </c>
      <c r="L121" s="65">
        <f>+ROUND(J121*I121,2)</f>
        <v>15846.6</v>
      </c>
    </row>
    <row r="122" spans="1:13" ht="38.25" customHeight="1">
      <c r="A122" s="11">
        <v>15</v>
      </c>
      <c r="B122" s="89" t="s">
        <v>54</v>
      </c>
      <c r="C122" s="89"/>
      <c r="D122" s="89"/>
      <c r="E122" s="89"/>
      <c r="F122" s="89"/>
      <c r="G122" s="89"/>
      <c r="H122" s="89"/>
      <c r="I122" s="23"/>
      <c r="J122" s="23"/>
      <c r="K122" s="23"/>
      <c r="L122" s="65"/>
      <c r="M122">
        <f>15+85</f>
        <v>100</v>
      </c>
    </row>
    <row r="123" spans="1:13">
      <c r="A123" s="11"/>
      <c r="B123" s="7" t="s">
        <v>55</v>
      </c>
      <c r="C123" s="19">
        <v>1</v>
      </c>
      <c r="D123" s="19">
        <v>3</v>
      </c>
      <c r="E123" s="19">
        <v>2.8250000000000002</v>
      </c>
      <c r="F123" s="19">
        <v>0.25</v>
      </c>
      <c r="G123" s="19">
        <v>2.5499999999999998</v>
      </c>
      <c r="H123" s="10">
        <f>+ROUND(G123*F123*E123*D123*C123,2)</f>
        <v>5.4</v>
      </c>
      <c r="I123" s="23"/>
      <c r="J123" s="23"/>
      <c r="K123" s="23"/>
      <c r="L123" s="65"/>
    </row>
    <row r="124" spans="1:13">
      <c r="A124" s="11"/>
      <c r="B124" s="7"/>
      <c r="C124" s="19">
        <v>1</v>
      </c>
      <c r="D124" s="19">
        <v>2</v>
      </c>
      <c r="E124" s="19">
        <v>2.35</v>
      </c>
      <c r="F124" s="19">
        <v>0.25</v>
      </c>
      <c r="G124" s="19">
        <v>2.5499999999999998</v>
      </c>
      <c r="H124" s="10">
        <f>+ROUND(G124*F124*E124*D124*C124,2)</f>
        <v>3</v>
      </c>
      <c r="I124" s="23"/>
      <c r="J124" s="23"/>
      <c r="K124" s="23"/>
      <c r="L124" s="65"/>
    </row>
    <row r="125" spans="1:13">
      <c r="A125" s="11"/>
      <c r="B125" s="7" t="s">
        <v>56</v>
      </c>
      <c r="C125" s="19"/>
      <c r="D125" s="19"/>
      <c r="E125" s="19"/>
      <c r="F125" s="19"/>
      <c r="G125" s="19"/>
      <c r="H125" s="11"/>
      <c r="I125" s="23"/>
      <c r="J125" s="23"/>
      <c r="K125" s="23"/>
      <c r="L125" s="65"/>
    </row>
    <row r="126" spans="1:13">
      <c r="A126" s="11"/>
      <c r="B126" s="7" t="s">
        <v>45</v>
      </c>
      <c r="C126" s="19">
        <v>-3</v>
      </c>
      <c r="D126" s="19">
        <v>1</v>
      </c>
      <c r="E126" s="19">
        <v>0.45</v>
      </c>
      <c r="F126" s="19">
        <v>0.25</v>
      </c>
      <c r="G126" s="19">
        <v>0.6</v>
      </c>
      <c r="H126" s="11">
        <f>+ROUND(G126*E126*F126*D126*C126,2)</f>
        <v>-0.2</v>
      </c>
      <c r="I126" s="23"/>
      <c r="J126" s="23"/>
      <c r="K126" s="23"/>
      <c r="L126" s="65"/>
    </row>
    <row r="127" spans="1:13">
      <c r="A127" s="11"/>
      <c r="B127" s="7" t="s">
        <v>57</v>
      </c>
      <c r="C127" s="19">
        <v>-2</v>
      </c>
      <c r="D127" s="19">
        <v>1</v>
      </c>
      <c r="E127" s="19">
        <v>1.05</v>
      </c>
      <c r="F127" s="19">
        <v>0.25</v>
      </c>
      <c r="G127" s="19">
        <v>2.1</v>
      </c>
      <c r="H127" s="11">
        <f>+ROUND(G127*E127*F127*D127*C127,2)</f>
        <v>-1.1000000000000001</v>
      </c>
      <c r="I127" s="23"/>
      <c r="J127" s="23"/>
      <c r="K127" s="23"/>
      <c r="L127" s="65"/>
    </row>
    <row r="128" spans="1:13">
      <c r="A128" s="11"/>
      <c r="B128" s="7"/>
      <c r="C128" s="19"/>
      <c r="D128" s="19"/>
      <c r="E128" s="19"/>
      <c r="F128" s="19"/>
      <c r="G128" s="19"/>
      <c r="H128" s="10">
        <f>SUM(H123:H127)</f>
        <v>7.1000000000000014</v>
      </c>
      <c r="I128" s="25">
        <f>+H128</f>
        <v>7.1000000000000014</v>
      </c>
      <c r="J128" s="25">
        <v>5344</v>
      </c>
      <c r="K128" s="23" t="s">
        <v>23</v>
      </c>
      <c r="L128" s="65">
        <f>+ROUND(J128*I128,2)</f>
        <v>37942.400000000001</v>
      </c>
    </row>
    <row r="129" spans="1:13" ht="29.25" customHeight="1">
      <c r="A129" s="11">
        <v>16</v>
      </c>
      <c r="B129" s="89" t="s">
        <v>58</v>
      </c>
      <c r="C129" s="90"/>
      <c r="D129" s="90"/>
      <c r="E129" s="90"/>
      <c r="F129" s="90"/>
      <c r="G129" s="90"/>
      <c r="H129" s="90"/>
      <c r="I129" s="23"/>
      <c r="J129" s="23"/>
      <c r="K129" s="23"/>
      <c r="L129" s="65"/>
      <c r="M129">
        <f>192+85</f>
        <v>277</v>
      </c>
    </row>
    <row r="130" spans="1:13">
      <c r="A130" s="11"/>
      <c r="B130" s="7" t="s">
        <v>10</v>
      </c>
      <c r="C130" s="10">
        <v>4</v>
      </c>
      <c r="D130" s="10">
        <v>4</v>
      </c>
      <c r="E130" s="10">
        <v>0.25</v>
      </c>
      <c r="F130" s="10"/>
      <c r="G130" s="10">
        <v>3.35</v>
      </c>
      <c r="H130" s="11">
        <f>+ROUND(G130*E130*D130*C130,2)</f>
        <v>13.4</v>
      </c>
      <c r="I130" s="23"/>
      <c r="J130" s="23"/>
      <c r="K130" s="23"/>
      <c r="L130" s="65"/>
    </row>
    <row r="131" spans="1:13">
      <c r="A131" s="11"/>
      <c r="B131" s="7" t="s">
        <v>31</v>
      </c>
      <c r="C131" s="10">
        <v>3</v>
      </c>
      <c r="D131" s="10">
        <v>2</v>
      </c>
      <c r="E131" s="10">
        <v>2.3250000000000002</v>
      </c>
      <c r="F131" s="10"/>
      <c r="G131" s="10">
        <v>0.2</v>
      </c>
      <c r="H131" s="11">
        <f t="shared" ref="H131:H145" si="10">+ROUND(G131*E131*D131*C131,2)</f>
        <v>2.79</v>
      </c>
      <c r="I131" s="23"/>
      <c r="J131" s="23"/>
      <c r="K131" s="23"/>
      <c r="L131" s="65"/>
    </row>
    <row r="132" spans="1:13">
      <c r="A132" s="11"/>
      <c r="B132" s="7"/>
      <c r="C132" s="10">
        <v>2</v>
      </c>
      <c r="D132" s="10">
        <v>2</v>
      </c>
      <c r="E132" s="10">
        <v>4.3499999999999996</v>
      </c>
      <c r="F132" s="10"/>
      <c r="G132" s="10">
        <v>0.2</v>
      </c>
      <c r="H132" s="11">
        <f t="shared" si="10"/>
        <v>3.48</v>
      </c>
      <c r="I132" s="23"/>
      <c r="J132" s="23"/>
      <c r="K132" s="23"/>
      <c r="L132" s="65"/>
    </row>
    <row r="133" spans="1:13">
      <c r="A133" s="11"/>
      <c r="B133" s="7" t="s">
        <v>59</v>
      </c>
      <c r="C133" s="10">
        <v>1</v>
      </c>
      <c r="D133" s="10">
        <v>2</v>
      </c>
      <c r="E133" s="10">
        <v>1.6</v>
      </c>
      <c r="F133" s="10"/>
      <c r="G133" s="10">
        <v>0.2</v>
      </c>
      <c r="H133" s="11">
        <f t="shared" si="10"/>
        <v>0.64</v>
      </c>
      <c r="I133" s="23"/>
      <c r="J133" s="23"/>
      <c r="K133" s="23"/>
      <c r="L133" s="65"/>
    </row>
    <row r="134" spans="1:13">
      <c r="A134" s="11"/>
      <c r="B134" s="7"/>
      <c r="C134" s="10">
        <v>1</v>
      </c>
      <c r="D134" s="10">
        <v>2</v>
      </c>
      <c r="E134" s="10">
        <v>1.2</v>
      </c>
      <c r="F134" s="10"/>
      <c r="G134" s="10">
        <v>0.2</v>
      </c>
      <c r="H134" s="11">
        <f t="shared" si="10"/>
        <v>0.48</v>
      </c>
      <c r="I134" s="23"/>
      <c r="J134" s="23"/>
      <c r="K134" s="23"/>
      <c r="L134" s="65"/>
    </row>
    <row r="135" spans="1:13">
      <c r="A135" s="11"/>
      <c r="B135" s="7"/>
      <c r="C135" s="10">
        <v>1</v>
      </c>
      <c r="D135" s="10">
        <v>2</v>
      </c>
      <c r="E135" s="10">
        <v>1</v>
      </c>
      <c r="F135" s="10"/>
      <c r="G135" s="10">
        <v>0.2</v>
      </c>
      <c r="H135" s="11">
        <f t="shared" si="10"/>
        <v>0.4</v>
      </c>
      <c r="I135" s="23"/>
      <c r="J135" s="23"/>
      <c r="K135" s="23"/>
      <c r="L135" s="65"/>
    </row>
    <row r="136" spans="1:13">
      <c r="A136" s="11"/>
      <c r="B136" s="7" t="s">
        <v>60</v>
      </c>
      <c r="C136" s="10"/>
      <c r="D136" s="10"/>
      <c r="E136" s="10"/>
      <c r="F136" s="10"/>
      <c r="G136" s="10"/>
      <c r="H136" s="11">
        <f t="shared" si="10"/>
        <v>0</v>
      </c>
      <c r="I136" s="23"/>
      <c r="J136" s="23"/>
      <c r="K136" s="23"/>
      <c r="L136" s="65"/>
    </row>
    <row r="137" spans="1:13">
      <c r="A137" s="11"/>
      <c r="B137" s="7" t="s">
        <v>45</v>
      </c>
      <c r="C137" s="10">
        <v>3</v>
      </c>
      <c r="D137" s="10">
        <v>1</v>
      </c>
      <c r="E137" s="10">
        <v>0.45</v>
      </c>
      <c r="F137" s="10"/>
      <c r="G137" s="10">
        <v>0.25</v>
      </c>
      <c r="H137" s="11">
        <f t="shared" si="10"/>
        <v>0.34</v>
      </c>
      <c r="I137" s="23"/>
      <c r="J137" s="23"/>
      <c r="K137" s="23"/>
      <c r="L137" s="65"/>
    </row>
    <row r="138" spans="1:13">
      <c r="A138" s="11"/>
      <c r="B138" s="7" t="s">
        <v>57</v>
      </c>
      <c r="C138" s="10">
        <v>2</v>
      </c>
      <c r="D138" s="10">
        <v>1</v>
      </c>
      <c r="E138" s="10">
        <v>1.05</v>
      </c>
      <c r="F138" s="10"/>
      <c r="G138" s="10">
        <v>0.25</v>
      </c>
      <c r="H138" s="11">
        <f t="shared" si="10"/>
        <v>0.53</v>
      </c>
      <c r="I138" s="23"/>
      <c r="J138" s="23"/>
      <c r="K138" s="23"/>
      <c r="L138" s="65"/>
    </row>
    <row r="139" spans="1:13">
      <c r="A139" s="11"/>
      <c r="B139" s="7"/>
      <c r="C139" s="10">
        <v>2</v>
      </c>
      <c r="D139" s="10">
        <v>1</v>
      </c>
      <c r="E139" s="10">
        <v>0.75</v>
      </c>
      <c r="F139" s="10"/>
      <c r="G139" s="10">
        <v>0.125</v>
      </c>
      <c r="H139" s="11">
        <f t="shared" si="10"/>
        <v>0.19</v>
      </c>
      <c r="I139" s="23"/>
      <c r="J139" s="23"/>
      <c r="K139" s="23"/>
      <c r="L139" s="65"/>
    </row>
    <row r="140" spans="1:13">
      <c r="A140" s="11"/>
      <c r="B140" s="7" t="s">
        <v>33</v>
      </c>
      <c r="C140" s="10">
        <v>3</v>
      </c>
      <c r="D140" s="10">
        <v>1</v>
      </c>
      <c r="E140" s="10">
        <v>1.4</v>
      </c>
      <c r="F140" s="10"/>
      <c r="G140" s="10">
        <v>0.1</v>
      </c>
      <c r="H140" s="11">
        <f t="shared" si="10"/>
        <v>0.42</v>
      </c>
      <c r="I140" s="23"/>
      <c r="J140" s="23"/>
      <c r="K140" s="23"/>
      <c r="L140" s="65"/>
    </row>
    <row r="141" spans="1:13">
      <c r="A141" s="11"/>
      <c r="B141" s="7" t="s">
        <v>34</v>
      </c>
      <c r="C141" s="10">
        <v>2</v>
      </c>
      <c r="D141" s="10">
        <v>1</v>
      </c>
      <c r="E141" s="10">
        <v>4.8499999999999996</v>
      </c>
      <c r="F141" s="10"/>
      <c r="G141" s="10">
        <v>0.25</v>
      </c>
      <c r="H141" s="11">
        <f t="shared" si="10"/>
        <v>2.4300000000000002</v>
      </c>
      <c r="I141" s="23"/>
      <c r="J141" s="23"/>
      <c r="K141" s="23"/>
      <c r="L141" s="65"/>
    </row>
    <row r="142" spans="1:13">
      <c r="A142" s="11"/>
      <c r="B142" s="7"/>
      <c r="C142" s="10">
        <v>3</v>
      </c>
      <c r="D142" s="10">
        <v>1</v>
      </c>
      <c r="E142" s="10">
        <v>2.8250000000000002</v>
      </c>
      <c r="F142" s="10"/>
      <c r="G142" s="10">
        <v>0.25</v>
      </c>
      <c r="H142" s="11">
        <f t="shared" si="10"/>
        <v>2.12</v>
      </c>
      <c r="I142" s="23"/>
      <c r="J142" s="23"/>
      <c r="K142" s="23"/>
      <c r="L142" s="65"/>
    </row>
    <row r="143" spans="1:13">
      <c r="A143" s="11"/>
      <c r="B143" s="7" t="s">
        <v>61</v>
      </c>
      <c r="C143" s="10">
        <v>2</v>
      </c>
      <c r="D143" s="10">
        <v>2</v>
      </c>
      <c r="E143" s="10">
        <v>4.3499999999999996</v>
      </c>
      <c r="F143" s="10"/>
      <c r="G143" s="10">
        <v>0.125</v>
      </c>
      <c r="H143" s="11">
        <f t="shared" si="10"/>
        <v>2.1800000000000002</v>
      </c>
      <c r="I143" s="23"/>
      <c r="J143" s="23"/>
      <c r="K143" s="23"/>
      <c r="L143" s="65"/>
    </row>
    <row r="144" spans="1:13">
      <c r="A144" s="11"/>
      <c r="B144" s="7" t="s">
        <v>62</v>
      </c>
      <c r="C144" s="10">
        <v>2</v>
      </c>
      <c r="D144" s="10">
        <v>1</v>
      </c>
      <c r="E144" s="10">
        <v>2.3250000000000002</v>
      </c>
      <c r="F144" s="10"/>
      <c r="G144" s="10">
        <v>0.125</v>
      </c>
      <c r="H144" s="11">
        <f t="shared" si="10"/>
        <v>0.57999999999999996</v>
      </c>
      <c r="I144" s="23"/>
      <c r="J144" s="23"/>
      <c r="K144" s="23"/>
      <c r="L144" s="65"/>
    </row>
    <row r="145" spans="1:12">
      <c r="A145" s="11"/>
      <c r="B145" s="7" t="s">
        <v>63</v>
      </c>
      <c r="C145" s="10">
        <v>1</v>
      </c>
      <c r="D145" s="10">
        <v>1</v>
      </c>
      <c r="E145" s="10">
        <v>4.8499999999999996</v>
      </c>
      <c r="F145" s="10"/>
      <c r="G145" s="10">
        <v>4.8250000000000002</v>
      </c>
      <c r="H145" s="11">
        <f t="shared" si="10"/>
        <v>23.4</v>
      </c>
      <c r="I145" s="23"/>
      <c r="J145" s="23"/>
      <c r="K145" s="23"/>
      <c r="L145" s="65"/>
    </row>
    <row r="146" spans="1:12">
      <c r="A146" s="11"/>
      <c r="B146" s="7"/>
      <c r="C146" s="19"/>
      <c r="D146" s="19"/>
      <c r="E146" s="19"/>
      <c r="F146" s="19"/>
      <c r="G146" s="19"/>
      <c r="H146" s="11">
        <f>SUM(H130:H145)</f>
        <v>53.38</v>
      </c>
      <c r="I146" s="23">
        <f>+H146</f>
        <v>53.38</v>
      </c>
      <c r="J146" s="62">
        <v>21</v>
      </c>
      <c r="K146" s="23" t="s">
        <v>48</v>
      </c>
      <c r="L146" s="65">
        <f>+ROUND(J146*I146,2)</f>
        <v>1120.98</v>
      </c>
    </row>
    <row r="147" spans="1:12" ht="87.75" customHeight="1">
      <c r="A147" s="11">
        <v>17</v>
      </c>
      <c r="B147" s="89" t="s">
        <v>64</v>
      </c>
      <c r="C147" s="89"/>
      <c r="D147" s="89"/>
      <c r="E147" s="89"/>
      <c r="F147" s="89"/>
      <c r="G147" s="89"/>
      <c r="H147" s="89"/>
      <c r="I147" s="23"/>
      <c r="J147" s="23"/>
      <c r="K147" s="23"/>
      <c r="L147" s="65"/>
    </row>
    <row r="148" spans="1:12">
      <c r="A148" s="11"/>
      <c r="B148" s="7" t="s">
        <v>65</v>
      </c>
      <c r="C148" s="10">
        <v>1</v>
      </c>
      <c r="D148" s="10">
        <v>2</v>
      </c>
      <c r="E148" s="10">
        <v>4.8499999999999996</v>
      </c>
      <c r="F148" s="10"/>
      <c r="G148" s="10">
        <v>3.9</v>
      </c>
      <c r="H148" s="11">
        <f>+ROUND(G148*E148*D148*C148,2)</f>
        <v>37.83</v>
      </c>
      <c r="I148" s="23"/>
      <c r="J148" s="23"/>
      <c r="K148" s="23"/>
      <c r="L148" s="65"/>
    </row>
    <row r="149" spans="1:12">
      <c r="A149" s="11"/>
      <c r="B149" s="7"/>
      <c r="C149" s="10">
        <v>1</v>
      </c>
      <c r="D149" s="10">
        <v>2</v>
      </c>
      <c r="E149" s="10">
        <v>2.8250000000000002</v>
      </c>
      <c r="F149" s="10"/>
      <c r="G149" s="10">
        <v>3.9</v>
      </c>
      <c r="H149" s="11">
        <f t="shared" ref="H149:H163" si="11">+ROUND(G149*E149*D149*C149,2)</f>
        <v>22.04</v>
      </c>
      <c r="I149" s="23"/>
      <c r="J149" s="23"/>
      <c r="K149" s="23"/>
      <c r="L149" s="65"/>
    </row>
    <row r="150" spans="1:12">
      <c r="A150" s="11"/>
      <c r="B150" s="7" t="s">
        <v>33</v>
      </c>
      <c r="C150" s="10">
        <v>3</v>
      </c>
      <c r="D150" s="10">
        <v>1</v>
      </c>
      <c r="E150" s="10">
        <v>0.45</v>
      </c>
      <c r="F150" s="10">
        <v>0.5</v>
      </c>
      <c r="G150" s="10"/>
      <c r="H150" s="11">
        <f>+ROUND(F150*E150*D150*C150,2)</f>
        <v>0.68</v>
      </c>
      <c r="I150" s="23"/>
      <c r="J150" s="23"/>
      <c r="K150" s="23"/>
      <c r="L150" s="65"/>
    </row>
    <row r="151" spans="1:12">
      <c r="A151" s="11"/>
      <c r="B151" s="7"/>
      <c r="C151" s="10">
        <v>3</v>
      </c>
      <c r="D151" s="10">
        <v>1</v>
      </c>
      <c r="E151" s="10">
        <v>1.4</v>
      </c>
      <c r="F151" s="10"/>
      <c r="G151" s="10">
        <v>0.1</v>
      </c>
      <c r="H151" s="11">
        <f t="shared" si="11"/>
        <v>0.42</v>
      </c>
      <c r="I151" s="23"/>
      <c r="J151" s="23"/>
      <c r="K151" s="23"/>
      <c r="L151" s="65"/>
    </row>
    <row r="152" spans="1:12">
      <c r="A152" s="11"/>
      <c r="B152" s="7" t="s">
        <v>62</v>
      </c>
      <c r="C152" s="10">
        <v>4</v>
      </c>
      <c r="D152" s="10">
        <v>1</v>
      </c>
      <c r="E152" s="10">
        <v>2.3250000000000002</v>
      </c>
      <c r="F152" s="10"/>
      <c r="G152" s="10">
        <v>3.9</v>
      </c>
      <c r="H152" s="11">
        <f t="shared" si="11"/>
        <v>36.270000000000003</v>
      </c>
      <c r="I152" s="23"/>
      <c r="J152" s="23"/>
      <c r="K152" s="23"/>
      <c r="L152" s="65"/>
    </row>
    <row r="153" spans="1:12">
      <c r="A153" s="11"/>
      <c r="B153" s="7"/>
      <c r="C153" s="10">
        <v>2</v>
      </c>
      <c r="D153" s="10">
        <v>1</v>
      </c>
      <c r="E153" s="10">
        <v>4.8499999999999996</v>
      </c>
      <c r="F153" s="10"/>
      <c r="G153" s="10">
        <v>3.9</v>
      </c>
      <c r="H153" s="11">
        <f t="shared" si="11"/>
        <v>37.83</v>
      </c>
      <c r="I153" s="23"/>
      <c r="J153" s="23"/>
      <c r="K153" s="23"/>
      <c r="L153" s="65"/>
    </row>
    <row r="154" spans="1:12">
      <c r="A154" s="11"/>
      <c r="B154" s="7" t="s">
        <v>66</v>
      </c>
      <c r="C154" s="10">
        <v>1</v>
      </c>
      <c r="D154" s="10">
        <v>1</v>
      </c>
      <c r="E154" s="10">
        <v>1.6</v>
      </c>
      <c r="F154" s="10"/>
      <c r="G154" s="10">
        <f>3-0.125</f>
        <v>2.875</v>
      </c>
      <c r="H154" s="10">
        <f t="shared" si="11"/>
        <v>4.5999999999999996</v>
      </c>
      <c r="I154" s="23"/>
      <c r="J154" s="23"/>
      <c r="K154" s="23"/>
      <c r="L154" s="65"/>
    </row>
    <row r="155" spans="1:12">
      <c r="A155" s="11"/>
      <c r="B155" s="7"/>
      <c r="C155" s="10">
        <v>1</v>
      </c>
      <c r="D155" s="10">
        <v>1</v>
      </c>
      <c r="E155" s="10">
        <v>1.2</v>
      </c>
      <c r="F155" s="10"/>
      <c r="G155" s="10">
        <f>+G154</f>
        <v>2.875</v>
      </c>
      <c r="H155" s="11">
        <f t="shared" si="11"/>
        <v>3.45</v>
      </c>
      <c r="I155" s="23"/>
      <c r="J155" s="23"/>
      <c r="K155" s="23"/>
      <c r="L155" s="65"/>
    </row>
    <row r="156" spans="1:12">
      <c r="A156" s="11"/>
      <c r="B156" s="7"/>
      <c r="C156" s="10">
        <v>1</v>
      </c>
      <c r="D156" s="10">
        <v>1</v>
      </c>
      <c r="E156" s="10">
        <v>1</v>
      </c>
      <c r="F156" s="10"/>
      <c r="G156" s="10">
        <f>+G155</f>
        <v>2.875</v>
      </c>
      <c r="H156" s="11">
        <f t="shared" si="11"/>
        <v>2.88</v>
      </c>
      <c r="I156" s="23"/>
      <c r="J156" s="23"/>
      <c r="K156" s="23"/>
      <c r="L156" s="65"/>
    </row>
    <row r="157" spans="1:12">
      <c r="A157" s="11"/>
      <c r="B157" s="7" t="s">
        <v>39</v>
      </c>
      <c r="C157" s="10">
        <v>1</v>
      </c>
      <c r="D157" s="10">
        <v>2</v>
      </c>
      <c r="E157" s="10">
        <v>4.7300000000000004</v>
      </c>
      <c r="F157" s="10">
        <v>0.125</v>
      </c>
      <c r="G157" s="10"/>
      <c r="H157" s="11">
        <f>+ROUND(F157*E157*D157*C157,2)</f>
        <v>1.18</v>
      </c>
      <c r="I157" s="23"/>
      <c r="J157" s="23"/>
      <c r="K157" s="23"/>
      <c r="L157" s="65"/>
    </row>
    <row r="158" spans="1:12">
      <c r="A158" s="11"/>
      <c r="B158" s="7"/>
      <c r="C158" s="10">
        <v>1</v>
      </c>
      <c r="D158" s="10">
        <v>2</v>
      </c>
      <c r="E158" s="10">
        <v>2.7</v>
      </c>
      <c r="F158" s="10">
        <v>0.125</v>
      </c>
      <c r="G158" s="10"/>
      <c r="H158" s="11">
        <f>+ROUND(F158*E158*D158*C158,2)</f>
        <v>0.68</v>
      </c>
      <c r="I158" s="23"/>
      <c r="J158" s="23"/>
      <c r="K158" s="23"/>
      <c r="L158" s="65"/>
    </row>
    <row r="159" spans="1:12">
      <c r="A159" s="11"/>
      <c r="B159" s="7" t="s">
        <v>67</v>
      </c>
      <c r="C159" s="10">
        <v>1</v>
      </c>
      <c r="D159" s="10">
        <v>2</v>
      </c>
      <c r="E159" s="10">
        <v>4.3499999999999996</v>
      </c>
      <c r="F159" s="10"/>
      <c r="G159" s="10">
        <v>0.3</v>
      </c>
      <c r="H159" s="11">
        <f t="shared" si="11"/>
        <v>2.61</v>
      </c>
      <c r="I159" s="23"/>
      <c r="J159" s="23"/>
      <c r="K159" s="23"/>
      <c r="L159" s="65"/>
    </row>
    <row r="160" spans="1:12">
      <c r="A160" s="11"/>
      <c r="B160" s="7"/>
      <c r="C160" s="10">
        <v>1</v>
      </c>
      <c r="D160" s="10">
        <v>2</v>
      </c>
      <c r="E160" s="10">
        <v>4.3250000000000002</v>
      </c>
      <c r="F160" s="10"/>
      <c r="G160" s="10">
        <v>0.3</v>
      </c>
      <c r="H160" s="10">
        <f t="shared" si="11"/>
        <v>2.6</v>
      </c>
      <c r="I160" s="23"/>
      <c r="J160" s="23"/>
      <c r="K160" s="23"/>
      <c r="L160" s="65"/>
    </row>
    <row r="161" spans="1:14">
      <c r="A161" s="11"/>
      <c r="B161" s="7" t="s">
        <v>56</v>
      </c>
      <c r="C161" s="10">
        <v>-2</v>
      </c>
      <c r="D161" s="10">
        <v>2</v>
      </c>
      <c r="E161" s="10">
        <v>1.05</v>
      </c>
      <c r="F161" s="10"/>
      <c r="G161" s="10">
        <v>2.1</v>
      </c>
      <c r="H161" s="11">
        <f t="shared" si="11"/>
        <v>-8.82</v>
      </c>
      <c r="I161" s="23"/>
      <c r="J161" s="23"/>
      <c r="K161" s="23"/>
      <c r="L161" s="65"/>
    </row>
    <row r="162" spans="1:14">
      <c r="A162" s="11"/>
      <c r="B162" s="7"/>
      <c r="C162" s="10">
        <v>-2</v>
      </c>
      <c r="D162" s="10">
        <v>2</v>
      </c>
      <c r="E162" s="10">
        <v>0.75</v>
      </c>
      <c r="F162" s="10"/>
      <c r="G162" s="10">
        <v>2.1</v>
      </c>
      <c r="H162" s="10">
        <f t="shared" si="11"/>
        <v>-6.3</v>
      </c>
      <c r="I162" s="23"/>
      <c r="J162" s="23"/>
      <c r="K162" s="23"/>
      <c r="L162" s="65"/>
    </row>
    <row r="163" spans="1:14">
      <c r="A163" s="11"/>
      <c r="B163" s="7"/>
      <c r="C163" s="10">
        <v>-3</v>
      </c>
      <c r="D163" s="10">
        <v>2</v>
      </c>
      <c r="E163" s="10">
        <v>0.45</v>
      </c>
      <c r="F163" s="10"/>
      <c r="G163" s="10">
        <v>0.6</v>
      </c>
      <c r="H163" s="11">
        <f t="shared" si="11"/>
        <v>-1.62</v>
      </c>
      <c r="I163" s="23"/>
      <c r="J163" s="23"/>
      <c r="K163" s="23"/>
      <c r="L163" s="65"/>
    </row>
    <row r="164" spans="1:14">
      <c r="A164" s="11"/>
      <c r="B164" s="7"/>
      <c r="C164" s="19"/>
      <c r="D164" s="19"/>
      <c r="E164" s="19"/>
      <c r="F164" s="19"/>
      <c r="G164" s="19"/>
      <c r="H164" s="11">
        <f>SUM(H148:H163)</f>
        <v>136.32999999999998</v>
      </c>
      <c r="I164" s="23">
        <f>+H164</f>
        <v>136.32999999999998</v>
      </c>
      <c r="J164" s="23">
        <v>138.65</v>
      </c>
      <c r="K164" s="23" t="s">
        <v>48</v>
      </c>
      <c r="L164" s="65">
        <f>+ROUND(J164*I164,2)</f>
        <v>18902.150000000001</v>
      </c>
    </row>
    <row r="165" spans="1:14" ht="90" customHeight="1">
      <c r="A165" s="11">
        <v>18</v>
      </c>
      <c r="B165" s="89" t="s">
        <v>68</v>
      </c>
      <c r="C165" s="89"/>
      <c r="D165" s="89"/>
      <c r="E165" s="89"/>
      <c r="F165" s="89"/>
      <c r="G165" s="89"/>
      <c r="H165" s="89"/>
      <c r="I165" s="23"/>
      <c r="J165" s="23"/>
      <c r="K165" s="23"/>
      <c r="L165" s="65"/>
    </row>
    <row r="166" spans="1:14">
      <c r="A166" s="11"/>
      <c r="B166" s="11" t="s">
        <v>33</v>
      </c>
      <c r="C166" s="10">
        <v>3</v>
      </c>
      <c r="D166" s="10">
        <v>1</v>
      </c>
      <c r="E166" s="10">
        <v>0.45</v>
      </c>
      <c r="F166" s="10"/>
      <c r="G166" s="10">
        <v>0.5</v>
      </c>
      <c r="H166" s="11">
        <f>+ROUND(G166*E166*D166*C166,2)</f>
        <v>0.68</v>
      </c>
      <c r="I166" s="23"/>
      <c r="J166" s="23"/>
      <c r="K166" s="23"/>
      <c r="L166" s="65"/>
    </row>
    <row r="167" spans="1:14">
      <c r="A167" s="11"/>
      <c r="B167" s="11" t="s">
        <v>63</v>
      </c>
      <c r="C167" s="10">
        <v>1</v>
      </c>
      <c r="D167" s="10">
        <v>1</v>
      </c>
      <c r="E167" s="10">
        <v>4.3499999999999996</v>
      </c>
      <c r="F167" s="10"/>
      <c r="G167" s="10">
        <v>2.3250000000000002</v>
      </c>
      <c r="H167" s="11">
        <f>+ROUND(G167*E167*D167*C167,2)</f>
        <v>10.11</v>
      </c>
      <c r="I167" s="23"/>
      <c r="J167" s="23"/>
      <c r="K167" s="23"/>
      <c r="L167" s="65"/>
    </row>
    <row r="168" spans="1:14">
      <c r="A168" s="11"/>
      <c r="B168" s="7"/>
      <c r="C168" s="19"/>
      <c r="D168" s="19"/>
      <c r="E168" s="19"/>
      <c r="F168" s="19"/>
      <c r="G168" s="19"/>
      <c r="H168" s="11">
        <f>SUM(H166:H167)</f>
        <v>10.79</v>
      </c>
      <c r="I168" s="23">
        <f>+H168</f>
        <v>10.79</v>
      </c>
      <c r="J168" s="25">
        <v>125</v>
      </c>
      <c r="K168" s="23" t="s">
        <v>48</v>
      </c>
      <c r="L168" s="65">
        <f>+ROUND(J168*I168,2)</f>
        <v>1348.75</v>
      </c>
    </row>
    <row r="169" spans="1:14" ht="42.75" customHeight="1">
      <c r="A169" s="11">
        <v>19</v>
      </c>
      <c r="B169" s="89" t="s">
        <v>71</v>
      </c>
      <c r="C169" s="90"/>
      <c r="D169" s="90"/>
      <c r="E169" s="90"/>
      <c r="F169" s="90"/>
      <c r="G169" s="90"/>
      <c r="H169" s="90"/>
      <c r="I169" s="23"/>
      <c r="J169" s="25"/>
      <c r="K169" s="23"/>
      <c r="L169" s="65"/>
      <c r="M169">
        <f>192+85</f>
        <v>277</v>
      </c>
    </row>
    <row r="170" spans="1:14">
      <c r="A170" s="11"/>
      <c r="B170" s="11"/>
      <c r="C170" s="10">
        <v>1</v>
      </c>
      <c r="D170" s="10">
        <v>1</v>
      </c>
      <c r="E170" s="10">
        <v>15.35</v>
      </c>
      <c r="F170" s="10"/>
      <c r="G170" s="10">
        <v>0.6</v>
      </c>
      <c r="H170" s="11">
        <f>+ROUND(G170*E170*D170*C170,2)</f>
        <v>9.2100000000000009</v>
      </c>
      <c r="I170" s="23">
        <f>+H170</f>
        <v>9.2100000000000009</v>
      </c>
      <c r="J170" s="25">
        <v>32.83</v>
      </c>
      <c r="K170" s="23" t="s">
        <v>48</v>
      </c>
      <c r="L170" s="65">
        <f>+ROUND(J170*I170,2)</f>
        <v>302.36</v>
      </c>
    </row>
    <row r="171" spans="1:14" ht="86.25" customHeight="1">
      <c r="A171" s="11">
        <v>20</v>
      </c>
      <c r="B171" s="89" t="s">
        <v>69</v>
      </c>
      <c r="C171" s="90"/>
      <c r="D171" s="90"/>
      <c r="E171" s="90"/>
      <c r="F171" s="90"/>
      <c r="G171" s="90"/>
      <c r="H171" s="90"/>
      <c r="I171" s="23"/>
      <c r="J171" s="23"/>
      <c r="K171" s="23"/>
      <c r="L171" s="65"/>
      <c r="M171">
        <f>115+85</f>
        <v>200</v>
      </c>
    </row>
    <row r="172" spans="1:14">
      <c r="A172" s="11"/>
      <c r="B172" s="11"/>
      <c r="C172" s="10">
        <v>2</v>
      </c>
      <c r="D172" s="10">
        <v>1</v>
      </c>
      <c r="E172" s="10">
        <v>4.95</v>
      </c>
      <c r="F172" s="10"/>
      <c r="G172" s="10"/>
      <c r="H172" s="10">
        <f>+ROUND(E172*D172*C172,2)</f>
        <v>9.9</v>
      </c>
      <c r="I172" s="25">
        <f>+H172</f>
        <v>9.9</v>
      </c>
      <c r="J172" s="25">
        <v>497</v>
      </c>
      <c r="K172" s="23" t="s">
        <v>70</v>
      </c>
      <c r="L172" s="65">
        <f t="shared" ref="L172" si="12">+ROUND(J172*I172,2)</f>
        <v>4920.3</v>
      </c>
      <c r="N172">
        <v>0.75</v>
      </c>
    </row>
    <row r="173" spans="1:14" ht="101.25" customHeight="1">
      <c r="A173" s="11">
        <v>21</v>
      </c>
      <c r="B173" s="89" t="s">
        <v>72</v>
      </c>
      <c r="C173" s="90"/>
      <c r="D173" s="90"/>
      <c r="E173" s="90"/>
      <c r="F173" s="90"/>
      <c r="G173" s="90"/>
      <c r="H173" s="90"/>
      <c r="I173" s="23"/>
      <c r="J173" s="23"/>
      <c r="K173" s="23"/>
      <c r="L173" s="65"/>
      <c r="M173">
        <f>125+85</f>
        <v>210</v>
      </c>
    </row>
    <row r="174" spans="1:14">
      <c r="A174" s="11"/>
      <c r="B174" s="7"/>
      <c r="C174" s="10">
        <v>1</v>
      </c>
      <c r="D174" s="10">
        <v>1</v>
      </c>
      <c r="E174" s="10"/>
      <c r="F174" s="10">
        <v>0.75</v>
      </c>
      <c r="G174" s="10">
        <v>2.1</v>
      </c>
      <c r="H174" s="11">
        <f>+ROUND(G174*F174*D174*C174,2)</f>
        <v>1.58</v>
      </c>
      <c r="I174" s="23">
        <f>+H174</f>
        <v>1.58</v>
      </c>
      <c r="J174" s="25">
        <v>2581</v>
      </c>
      <c r="K174" s="23" t="s">
        <v>48</v>
      </c>
      <c r="L174" s="65">
        <f>+ROUND(J174*I174,2)</f>
        <v>4077.98</v>
      </c>
    </row>
    <row r="175" spans="1:14" ht="60" customHeight="1">
      <c r="A175" s="11">
        <v>22</v>
      </c>
      <c r="B175" s="89" t="s">
        <v>73</v>
      </c>
      <c r="C175" s="89"/>
      <c r="D175" s="89"/>
      <c r="E175" s="89"/>
      <c r="F175" s="89"/>
      <c r="G175" s="89"/>
      <c r="H175" s="89"/>
      <c r="I175" s="25">
        <v>5</v>
      </c>
      <c r="J175" s="25">
        <v>84</v>
      </c>
      <c r="K175" s="23" t="s">
        <v>74</v>
      </c>
      <c r="L175" s="65">
        <f>+ROUND(J175*I175,2)</f>
        <v>420</v>
      </c>
      <c r="M175">
        <f>144+85</f>
        <v>229</v>
      </c>
    </row>
    <row r="176" spans="1:14" ht="54.75" customHeight="1">
      <c r="A176" s="11">
        <v>23</v>
      </c>
      <c r="B176" s="89" t="s">
        <v>76</v>
      </c>
      <c r="C176" s="90"/>
      <c r="D176" s="90"/>
      <c r="E176" s="90"/>
      <c r="F176" s="90"/>
      <c r="G176" s="90"/>
      <c r="H176" s="90"/>
      <c r="I176" s="25">
        <v>15</v>
      </c>
      <c r="J176" s="25">
        <v>66</v>
      </c>
      <c r="K176" s="23" t="s">
        <v>74</v>
      </c>
      <c r="L176" s="65">
        <f>+ROUND(J176*I176,2)</f>
        <v>990</v>
      </c>
      <c r="N176">
        <f>140+85</f>
        <v>225</v>
      </c>
    </row>
    <row r="177" spans="1:13" ht="53.25" customHeight="1">
      <c r="A177" s="11">
        <v>24</v>
      </c>
      <c r="B177" s="89" t="s">
        <v>75</v>
      </c>
      <c r="C177" s="89"/>
      <c r="D177" s="89"/>
      <c r="E177" s="89"/>
      <c r="F177" s="89"/>
      <c r="G177" s="89"/>
      <c r="H177" s="89"/>
      <c r="I177" s="25">
        <v>10</v>
      </c>
      <c r="J177" s="25">
        <v>87</v>
      </c>
      <c r="K177" s="23" t="s">
        <v>74</v>
      </c>
      <c r="L177" s="65">
        <f>+ROUND(J177*I177,2)</f>
        <v>870</v>
      </c>
      <c r="M177">
        <f>146+85</f>
        <v>231</v>
      </c>
    </row>
    <row r="178" spans="1:13" ht="38.25" customHeight="1">
      <c r="A178" s="11">
        <v>25</v>
      </c>
      <c r="B178" s="89" t="s">
        <v>77</v>
      </c>
      <c r="C178" s="89"/>
      <c r="D178" s="89"/>
      <c r="E178" s="89"/>
      <c r="F178" s="89"/>
      <c r="G178" s="89"/>
      <c r="H178" s="89"/>
      <c r="I178" s="25">
        <v>2</v>
      </c>
      <c r="J178" s="25">
        <v>104</v>
      </c>
      <c r="K178" s="23" t="s">
        <v>74</v>
      </c>
      <c r="L178" s="65">
        <f>+ROUND(J178*I178,2)</f>
        <v>208</v>
      </c>
      <c r="M178">
        <f>141+85</f>
        <v>226</v>
      </c>
    </row>
    <row r="179" spans="1:13" ht="98.25" customHeight="1">
      <c r="A179" s="11">
        <v>26</v>
      </c>
      <c r="B179" s="89" t="s">
        <v>189</v>
      </c>
      <c r="C179" s="89"/>
      <c r="D179" s="89"/>
      <c r="E179" s="89"/>
      <c r="F179" s="89"/>
      <c r="G179" s="89"/>
      <c r="H179" s="89"/>
      <c r="I179" s="23"/>
      <c r="J179" s="23"/>
      <c r="K179" s="23"/>
      <c r="L179" s="65"/>
      <c r="M179">
        <f>74+85</f>
        <v>159</v>
      </c>
    </row>
    <row r="180" spans="1:13">
      <c r="A180" s="11"/>
      <c r="B180" s="11"/>
      <c r="C180" s="10">
        <v>4</v>
      </c>
      <c r="D180" s="10">
        <v>1</v>
      </c>
      <c r="E180" s="10">
        <v>2.25</v>
      </c>
      <c r="F180" s="10"/>
      <c r="G180" s="10">
        <v>0.15</v>
      </c>
      <c r="H180" s="11">
        <f>+ROUND(G180*E180*D180*C180,2)</f>
        <v>1.35</v>
      </c>
      <c r="I180" s="23"/>
      <c r="J180" s="23"/>
      <c r="K180" s="23"/>
      <c r="L180" s="65"/>
    </row>
    <row r="181" spans="1:13">
      <c r="A181" s="11"/>
      <c r="B181" s="11"/>
      <c r="C181" s="10">
        <v>3</v>
      </c>
      <c r="D181" s="10">
        <v>1</v>
      </c>
      <c r="E181" s="10">
        <v>2.25</v>
      </c>
      <c r="F181" s="10"/>
      <c r="G181" s="10">
        <v>0.25</v>
      </c>
      <c r="H181" s="11">
        <f t="shared" ref="H181:H184" si="13">+ROUND(G181*E181*D181*C181,2)</f>
        <v>1.69</v>
      </c>
      <c r="I181" s="23"/>
      <c r="J181" s="23"/>
      <c r="K181" s="23"/>
      <c r="L181" s="65"/>
    </row>
    <row r="182" spans="1:13">
      <c r="A182" s="11"/>
      <c r="B182" s="11"/>
      <c r="C182" s="10">
        <v>1</v>
      </c>
      <c r="D182" s="10">
        <v>1</v>
      </c>
      <c r="E182" s="10">
        <v>0.25</v>
      </c>
      <c r="F182" s="10"/>
      <c r="G182" s="10">
        <v>0.15</v>
      </c>
      <c r="H182" s="11">
        <f t="shared" si="13"/>
        <v>0.04</v>
      </c>
      <c r="I182" s="23"/>
      <c r="J182" s="23"/>
      <c r="K182" s="23"/>
      <c r="L182" s="65"/>
    </row>
    <row r="183" spans="1:13">
      <c r="A183" s="11"/>
      <c r="B183" s="11"/>
      <c r="C183" s="10">
        <v>1</v>
      </c>
      <c r="D183" s="10">
        <v>1</v>
      </c>
      <c r="E183" s="10">
        <v>0.5</v>
      </c>
      <c r="F183" s="10"/>
      <c r="G183" s="10">
        <v>0.15</v>
      </c>
      <c r="H183" s="11">
        <f t="shared" si="13"/>
        <v>0.08</v>
      </c>
      <c r="I183" s="23"/>
      <c r="J183" s="23"/>
      <c r="K183" s="23"/>
      <c r="L183" s="65"/>
    </row>
    <row r="184" spans="1:13">
      <c r="A184" s="11"/>
      <c r="B184" s="11"/>
      <c r="C184" s="10">
        <v>1</v>
      </c>
      <c r="D184" s="10">
        <v>1</v>
      </c>
      <c r="E184" s="10">
        <v>0.75</v>
      </c>
      <c r="F184" s="10"/>
      <c r="G184" s="10">
        <v>0.15</v>
      </c>
      <c r="H184" s="11">
        <f t="shared" si="13"/>
        <v>0.11</v>
      </c>
      <c r="I184" s="23"/>
      <c r="J184" s="23"/>
      <c r="K184" s="23"/>
      <c r="L184" s="65"/>
    </row>
    <row r="185" spans="1:13">
      <c r="A185" s="11"/>
      <c r="B185" s="7"/>
      <c r="C185" s="19"/>
      <c r="D185" s="19"/>
      <c r="E185" s="19"/>
      <c r="F185" s="19"/>
      <c r="G185" s="19"/>
      <c r="H185" s="11">
        <f>SUM(H180:H184)</f>
        <v>3.27</v>
      </c>
      <c r="I185" s="23">
        <f>+H185</f>
        <v>3.27</v>
      </c>
      <c r="J185" s="25">
        <v>463</v>
      </c>
      <c r="K185" s="23" t="s">
        <v>48</v>
      </c>
      <c r="L185" s="65">
        <f>+ROUND(J185*I185,2)</f>
        <v>1514.01</v>
      </c>
    </row>
    <row r="186" spans="1:13" ht="243.75" customHeight="1">
      <c r="A186" s="11">
        <v>28</v>
      </c>
      <c r="B186" s="89" t="s">
        <v>78</v>
      </c>
      <c r="C186" s="89"/>
      <c r="D186" s="89"/>
      <c r="E186" s="89"/>
      <c r="F186" s="89"/>
      <c r="G186" s="89"/>
      <c r="H186" s="89"/>
      <c r="I186" s="23"/>
      <c r="J186" s="23"/>
      <c r="K186" s="23"/>
      <c r="L186" s="65"/>
      <c r="M186">
        <f>66+85</f>
        <v>151</v>
      </c>
    </row>
    <row r="187" spans="1:13">
      <c r="A187" s="11"/>
      <c r="B187" s="11"/>
      <c r="C187" s="10">
        <v>1</v>
      </c>
      <c r="D187" s="10">
        <v>1</v>
      </c>
      <c r="E187" s="10">
        <v>4.3499999999999996</v>
      </c>
      <c r="F187" s="10">
        <v>2.3250000000000002</v>
      </c>
      <c r="G187" s="10"/>
      <c r="H187" s="11">
        <f>+ROUND(F187*E187*D187*C187,2)</f>
        <v>10.11</v>
      </c>
      <c r="I187" s="23">
        <f>+H187</f>
        <v>10.11</v>
      </c>
      <c r="J187" s="25">
        <v>1688</v>
      </c>
      <c r="K187" s="23" t="s">
        <v>79</v>
      </c>
      <c r="L187" s="65">
        <f>+ROUND(J187*I187,2)</f>
        <v>17065.68</v>
      </c>
    </row>
    <row r="188" spans="1:13" ht="151.5" customHeight="1">
      <c r="A188" s="11">
        <v>29</v>
      </c>
      <c r="B188" s="89" t="s">
        <v>80</v>
      </c>
      <c r="C188" s="89"/>
      <c r="D188" s="89"/>
      <c r="E188" s="89"/>
      <c r="F188" s="89"/>
      <c r="G188" s="89"/>
      <c r="H188" s="89"/>
      <c r="I188" s="23"/>
      <c r="J188" s="23"/>
      <c r="K188" s="23"/>
      <c r="L188" s="65"/>
      <c r="M188">
        <f>64+85</f>
        <v>149</v>
      </c>
    </row>
    <row r="189" spans="1:13">
      <c r="A189" s="11"/>
      <c r="B189" s="7" t="s">
        <v>62</v>
      </c>
      <c r="C189" s="10">
        <v>4</v>
      </c>
      <c r="D189" s="10">
        <v>1</v>
      </c>
      <c r="E189" s="10">
        <v>2.3250000000000002</v>
      </c>
      <c r="F189" s="10"/>
      <c r="G189" s="10">
        <v>2.1</v>
      </c>
      <c r="H189" s="11">
        <f>+ROUND(G189*E189*D189*C189,2)</f>
        <v>19.53</v>
      </c>
      <c r="I189" s="23"/>
      <c r="J189" s="23"/>
      <c r="K189" s="23"/>
      <c r="L189" s="65"/>
    </row>
    <row r="190" spans="1:13">
      <c r="A190" s="11"/>
      <c r="B190" s="7"/>
      <c r="C190" s="10">
        <v>2</v>
      </c>
      <c r="D190" s="10">
        <v>1</v>
      </c>
      <c r="E190" s="10">
        <v>4.3499999999999996</v>
      </c>
      <c r="F190" s="10"/>
      <c r="G190" s="10">
        <v>2.1</v>
      </c>
      <c r="H190" s="11">
        <f t="shared" ref="H190:H197" si="14">+ROUND(G190*E190*D190*C190,2)</f>
        <v>18.27</v>
      </c>
      <c r="I190" s="23"/>
      <c r="J190" s="23"/>
      <c r="K190" s="23"/>
      <c r="L190" s="65"/>
    </row>
    <row r="191" spans="1:13">
      <c r="A191" s="11"/>
      <c r="B191" s="7"/>
      <c r="C191" s="10">
        <v>1</v>
      </c>
      <c r="D191" s="10">
        <v>1</v>
      </c>
      <c r="E191" s="10">
        <v>1.6</v>
      </c>
      <c r="F191" s="10"/>
      <c r="G191" s="10">
        <v>2.1</v>
      </c>
      <c r="H191" s="11">
        <f t="shared" si="14"/>
        <v>3.36</v>
      </c>
      <c r="I191" s="23"/>
      <c r="J191" s="23"/>
      <c r="K191" s="23"/>
      <c r="L191" s="65"/>
    </row>
    <row r="192" spans="1:13">
      <c r="A192" s="11"/>
      <c r="B192" s="7"/>
      <c r="C192" s="10">
        <v>1</v>
      </c>
      <c r="D192" s="10">
        <v>1</v>
      </c>
      <c r="E192" s="10">
        <v>1.2</v>
      </c>
      <c r="F192" s="10"/>
      <c r="G192" s="10">
        <v>2.1</v>
      </c>
      <c r="H192" s="11">
        <f t="shared" si="14"/>
        <v>2.52</v>
      </c>
      <c r="I192" s="23"/>
      <c r="J192" s="23"/>
      <c r="K192" s="23"/>
      <c r="L192" s="65"/>
    </row>
    <row r="193" spans="1:13">
      <c r="A193" s="11"/>
      <c r="B193" s="7"/>
      <c r="C193" s="10">
        <v>1</v>
      </c>
      <c r="D193" s="10">
        <v>1</v>
      </c>
      <c r="E193" s="10">
        <v>1</v>
      </c>
      <c r="F193" s="10"/>
      <c r="G193" s="10">
        <v>2.1</v>
      </c>
      <c r="H193" s="11">
        <f t="shared" si="14"/>
        <v>2.1</v>
      </c>
      <c r="I193" s="23"/>
      <c r="J193" s="23"/>
      <c r="K193" s="23"/>
      <c r="L193" s="65"/>
    </row>
    <row r="194" spans="1:13">
      <c r="A194" s="11"/>
      <c r="B194" s="7" t="s">
        <v>81</v>
      </c>
      <c r="C194" s="10"/>
      <c r="D194" s="10"/>
      <c r="E194" s="10"/>
      <c r="F194" s="10"/>
      <c r="G194" s="10"/>
      <c r="H194" s="11"/>
      <c r="I194" s="23"/>
      <c r="J194" s="23"/>
      <c r="K194" s="23"/>
      <c r="L194" s="65"/>
    </row>
    <row r="195" spans="1:13">
      <c r="A195" s="11"/>
      <c r="B195" s="7" t="s">
        <v>45</v>
      </c>
      <c r="C195" s="10">
        <v>3</v>
      </c>
      <c r="D195" s="10">
        <v>1</v>
      </c>
      <c r="E195" s="10">
        <v>0.45</v>
      </c>
      <c r="F195" s="10"/>
      <c r="G195" s="10">
        <v>0.6</v>
      </c>
      <c r="H195" s="11">
        <f t="shared" si="14"/>
        <v>0.81</v>
      </c>
      <c r="I195" s="23"/>
      <c r="J195" s="23"/>
      <c r="K195" s="23"/>
      <c r="L195" s="65"/>
    </row>
    <row r="196" spans="1:13">
      <c r="A196" s="11"/>
      <c r="B196" s="7" t="s">
        <v>57</v>
      </c>
      <c r="C196" s="10">
        <v>2</v>
      </c>
      <c r="D196" s="10">
        <v>1</v>
      </c>
      <c r="E196" s="10">
        <v>1.05</v>
      </c>
      <c r="F196" s="10"/>
      <c r="G196" s="10">
        <v>2.1</v>
      </c>
      <c r="H196" s="11">
        <f t="shared" si="14"/>
        <v>4.41</v>
      </c>
      <c r="I196" s="23"/>
      <c r="J196" s="23"/>
      <c r="K196" s="23"/>
      <c r="L196" s="65"/>
    </row>
    <row r="197" spans="1:13">
      <c r="A197" s="11"/>
      <c r="B197" s="7"/>
      <c r="C197" s="10">
        <v>2</v>
      </c>
      <c r="D197" s="10">
        <v>1</v>
      </c>
      <c r="E197" s="10">
        <v>0.75</v>
      </c>
      <c r="F197" s="10"/>
      <c r="G197" s="10">
        <v>2.1</v>
      </c>
      <c r="H197" s="11">
        <f t="shared" si="14"/>
        <v>3.15</v>
      </c>
      <c r="I197" s="23"/>
      <c r="J197" s="23"/>
      <c r="K197" s="23"/>
      <c r="L197" s="65"/>
    </row>
    <row r="198" spans="1:13">
      <c r="A198" s="11"/>
      <c r="B198" s="7" t="s">
        <v>82</v>
      </c>
      <c r="C198" s="10">
        <v>0.33333333333333331</v>
      </c>
      <c r="D198" s="10">
        <f>+(H196+H197)</f>
        <v>7.5600000000000005</v>
      </c>
      <c r="E198" s="10"/>
      <c r="F198" s="10"/>
      <c r="G198" s="10"/>
      <c r="H198" s="11">
        <f>+ROUND(D198*C198,2)</f>
        <v>2.52</v>
      </c>
      <c r="I198" s="23"/>
      <c r="J198" s="23"/>
      <c r="K198" s="23"/>
      <c r="L198" s="65"/>
    </row>
    <row r="199" spans="1:13">
      <c r="A199" s="11"/>
      <c r="B199" s="7"/>
      <c r="C199" s="19"/>
      <c r="D199" s="19"/>
      <c r="E199" s="19"/>
      <c r="F199" s="19"/>
      <c r="G199" s="19"/>
      <c r="H199" s="11">
        <f>SUM(H189:H198)</f>
        <v>56.67</v>
      </c>
      <c r="I199" s="23">
        <f>+H199</f>
        <v>56.67</v>
      </c>
      <c r="J199" s="23">
        <v>734</v>
      </c>
      <c r="K199" s="23" t="s">
        <v>79</v>
      </c>
      <c r="L199" s="65">
        <f>+ROUND(J199*I199,2)</f>
        <v>41595.78</v>
      </c>
    </row>
    <row r="200" spans="1:13" ht="132.75" customHeight="1">
      <c r="A200" s="11">
        <v>30</v>
      </c>
      <c r="B200" s="89" t="s">
        <v>83</v>
      </c>
      <c r="C200" s="89"/>
      <c r="D200" s="89"/>
      <c r="E200" s="89"/>
      <c r="F200" s="89"/>
      <c r="G200" s="89"/>
      <c r="H200" s="89"/>
      <c r="I200" s="23"/>
      <c r="J200" s="23"/>
      <c r="K200" s="23"/>
      <c r="L200" s="65"/>
      <c r="M200">
        <f>233+85</f>
        <v>318</v>
      </c>
    </row>
    <row r="201" spans="1:13" ht="24">
      <c r="A201" s="11"/>
      <c r="B201" s="63" t="s">
        <v>84</v>
      </c>
      <c r="C201" s="10">
        <v>3</v>
      </c>
      <c r="D201" s="10">
        <v>1</v>
      </c>
      <c r="E201" s="10">
        <f>+(0.45+0.6)*2</f>
        <v>2.1</v>
      </c>
      <c r="F201" s="10"/>
      <c r="G201" s="10"/>
      <c r="H201" s="10">
        <f>+ROUND(E201*D201*C201,2)</f>
        <v>6.3</v>
      </c>
      <c r="I201" s="25">
        <f>+H201</f>
        <v>6.3</v>
      </c>
      <c r="J201" s="25">
        <v>183</v>
      </c>
      <c r="K201" s="23" t="s">
        <v>70</v>
      </c>
      <c r="L201" s="65">
        <f>+ROUND(J201*I201,2)</f>
        <v>1152.9000000000001</v>
      </c>
    </row>
    <row r="202" spans="1:13">
      <c r="A202" s="11"/>
      <c r="B202" s="11" t="s">
        <v>85</v>
      </c>
      <c r="C202" s="10">
        <v>3</v>
      </c>
      <c r="D202" s="10">
        <v>1</v>
      </c>
      <c r="E202" s="10">
        <v>0.6</v>
      </c>
      <c r="F202" s="10"/>
      <c r="G202" s="10"/>
      <c r="H202" s="10">
        <f>+ROUND(E202*D202*C202,2)</f>
        <v>1.8</v>
      </c>
      <c r="I202" s="25">
        <f t="shared" ref="I202:I203" si="15">+H202</f>
        <v>1.8</v>
      </c>
      <c r="J202" s="25">
        <v>658</v>
      </c>
      <c r="K202" s="23" t="s">
        <v>70</v>
      </c>
      <c r="L202" s="65">
        <f t="shared" ref="L202:L203" si="16">+ROUND(J202*I202,2)</f>
        <v>1184.4000000000001</v>
      </c>
    </row>
    <row r="203" spans="1:13" ht="24">
      <c r="A203" s="11"/>
      <c r="B203" s="63" t="s">
        <v>86</v>
      </c>
      <c r="C203" s="10">
        <v>3</v>
      </c>
      <c r="D203" s="10">
        <v>4</v>
      </c>
      <c r="E203" s="10">
        <v>0.45</v>
      </c>
      <c r="F203" s="10"/>
      <c r="G203" s="10"/>
      <c r="H203" s="10">
        <f>+ROUND(E203*D203*C203,2)</f>
        <v>5.4</v>
      </c>
      <c r="I203" s="25">
        <f t="shared" si="15"/>
        <v>5.4</v>
      </c>
      <c r="J203" s="25">
        <v>263</v>
      </c>
      <c r="K203" s="23" t="s">
        <v>70</v>
      </c>
      <c r="L203" s="65">
        <f t="shared" si="16"/>
        <v>1420.2</v>
      </c>
    </row>
    <row r="204" spans="1:13" ht="224.25" customHeight="1">
      <c r="A204" s="11">
        <v>31</v>
      </c>
      <c r="B204" s="89" t="s">
        <v>87</v>
      </c>
      <c r="C204" s="90"/>
      <c r="D204" s="90"/>
      <c r="E204" s="90"/>
      <c r="F204" s="90"/>
      <c r="G204" s="90"/>
      <c r="H204" s="90"/>
      <c r="I204" s="23"/>
      <c r="J204" s="23"/>
      <c r="K204" s="23"/>
      <c r="L204" s="65"/>
      <c r="M204">
        <f>243+85</f>
        <v>328</v>
      </c>
    </row>
    <row r="205" spans="1:13">
      <c r="A205" s="11"/>
      <c r="B205" s="11"/>
      <c r="C205" s="10">
        <v>3</v>
      </c>
      <c r="D205" s="10">
        <v>1</v>
      </c>
      <c r="E205" s="10">
        <v>0.45</v>
      </c>
      <c r="F205" s="10"/>
      <c r="G205" s="10">
        <v>0.6</v>
      </c>
      <c r="H205" s="11">
        <f>+ROUND(G205*E205*D205*C205,2)</f>
        <v>0.81</v>
      </c>
      <c r="I205" s="23">
        <f>+H205</f>
        <v>0.81</v>
      </c>
      <c r="J205" s="25">
        <v>730</v>
      </c>
      <c r="K205" s="23" t="s">
        <v>79</v>
      </c>
      <c r="L205" s="65">
        <f>+ROUND(J205*I205,2)</f>
        <v>591.29999999999995</v>
      </c>
    </row>
    <row r="206" spans="1:13" ht="52.5" customHeight="1">
      <c r="A206" s="11">
        <v>32</v>
      </c>
      <c r="B206" s="89" t="s">
        <v>88</v>
      </c>
      <c r="C206" s="89"/>
      <c r="D206" s="89"/>
      <c r="E206" s="89"/>
      <c r="F206" s="89"/>
      <c r="G206" s="89"/>
      <c r="H206" s="89"/>
      <c r="I206" s="23">
        <f>+I205</f>
        <v>0.81</v>
      </c>
      <c r="J206" s="25">
        <v>585</v>
      </c>
      <c r="K206" s="23" t="s">
        <v>79</v>
      </c>
      <c r="L206" s="65">
        <f>+ROUND(J206*I206,2)</f>
        <v>473.85</v>
      </c>
    </row>
    <row r="207" spans="1:13" ht="63.75" customHeight="1">
      <c r="A207" s="11">
        <v>33</v>
      </c>
      <c r="B207" s="89" t="s">
        <v>89</v>
      </c>
      <c r="C207" s="89"/>
      <c r="D207" s="89"/>
      <c r="E207" s="89"/>
      <c r="F207" s="89"/>
      <c r="G207" s="89"/>
      <c r="H207" s="89"/>
      <c r="I207" s="23"/>
      <c r="J207" s="23"/>
      <c r="K207" s="23"/>
      <c r="L207" s="65"/>
      <c r="M207">
        <f>104+85</f>
        <v>189</v>
      </c>
    </row>
    <row r="208" spans="1:13">
      <c r="A208" s="11"/>
      <c r="B208" s="7" t="s">
        <v>90</v>
      </c>
      <c r="C208" s="10">
        <v>6</v>
      </c>
      <c r="D208" s="10">
        <v>1</v>
      </c>
      <c r="E208" s="10">
        <v>0.6</v>
      </c>
      <c r="F208" s="10"/>
      <c r="G208" s="10">
        <v>0.6</v>
      </c>
      <c r="H208" s="11">
        <f>+ROUND(G208*E208*D208*C208,2)</f>
        <v>2.16</v>
      </c>
      <c r="I208" s="23"/>
      <c r="J208" s="23"/>
      <c r="K208" s="23"/>
      <c r="L208" s="65"/>
    </row>
    <row r="209" spans="1:13">
      <c r="A209" s="11"/>
      <c r="B209" s="7" t="s">
        <v>45</v>
      </c>
      <c r="C209" s="10">
        <v>3</v>
      </c>
      <c r="D209" s="10">
        <v>1</v>
      </c>
      <c r="E209" s="10">
        <v>0.45</v>
      </c>
      <c r="F209" s="10"/>
      <c r="G209" s="10">
        <v>0.6</v>
      </c>
      <c r="H209" s="11">
        <f>+ROUND(G209*E209*D209*C209,2)</f>
        <v>0.81</v>
      </c>
      <c r="I209" s="23"/>
      <c r="J209" s="23"/>
      <c r="K209" s="23"/>
      <c r="L209" s="65"/>
    </row>
    <row r="210" spans="1:13">
      <c r="A210" s="11"/>
      <c r="B210" s="7"/>
      <c r="C210" s="10"/>
      <c r="D210" s="10"/>
      <c r="E210" s="10"/>
      <c r="F210" s="10"/>
      <c r="G210" s="10"/>
      <c r="H210" s="11">
        <f>SUM(H208:H209)</f>
        <v>2.97</v>
      </c>
      <c r="I210" s="23"/>
      <c r="J210" s="23"/>
      <c r="K210" s="23"/>
      <c r="L210" s="65"/>
    </row>
    <row r="211" spans="1:13">
      <c r="A211" s="11"/>
      <c r="B211" s="7"/>
      <c r="C211" s="10"/>
      <c r="D211" s="27"/>
      <c r="E211" s="10">
        <v>2.97</v>
      </c>
      <c r="F211" s="10">
        <v>16</v>
      </c>
      <c r="G211" s="10">
        <f>+ROUND(F211*E211,2)</f>
        <v>47.52</v>
      </c>
      <c r="H211" s="11">
        <f>+ROUND(G211/100,3)</f>
        <v>0.47499999999999998</v>
      </c>
      <c r="I211" s="23">
        <f>+H211</f>
        <v>0.47499999999999998</v>
      </c>
      <c r="J211" s="25">
        <v>9827</v>
      </c>
      <c r="K211" s="23" t="s">
        <v>91</v>
      </c>
      <c r="L211" s="65">
        <f>+ROUND(J211*I211,2)</f>
        <v>4667.83</v>
      </c>
    </row>
    <row r="212" spans="1:13" ht="39.75" customHeight="1">
      <c r="A212" s="11">
        <v>34</v>
      </c>
      <c r="B212" s="89" t="s">
        <v>92</v>
      </c>
      <c r="C212" s="89"/>
      <c r="D212" s="89"/>
      <c r="E212" s="89"/>
      <c r="F212" s="89"/>
      <c r="G212" s="89"/>
      <c r="H212" s="89"/>
      <c r="I212" s="23"/>
      <c r="J212" s="23"/>
      <c r="K212" s="23"/>
      <c r="L212" s="65"/>
      <c r="M212">
        <f>198+85</f>
        <v>283</v>
      </c>
    </row>
    <row r="213" spans="1:13" ht="24">
      <c r="A213" s="11"/>
      <c r="B213" s="26" t="s">
        <v>93</v>
      </c>
      <c r="C213" s="19"/>
      <c r="D213" s="19">
        <f>+H164</f>
        <v>136.32999999999998</v>
      </c>
      <c r="E213" s="19">
        <f>+H168</f>
        <v>10.79</v>
      </c>
      <c r="F213" s="19">
        <f>+H170</f>
        <v>9.2100000000000009</v>
      </c>
      <c r="G213" s="19">
        <f>+H199</f>
        <v>56.67</v>
      </c>
      <c r="H213" s="7">
        <f>+(D213+E213-(F213+G213))</f>
        <v>81.239999999999981</v>
      </c>
      <c r="I213" s="23">
        <f>+H213</f>
        <v>81.239999999999981</v>
      </c>
      <c r="J213" s="25">
        <v>122</v>
      </c>
      <c r="K213" s="23" t="s">
        <v>79</v>
      </c>
      <c r="L213" s="65">
        <f>+ROUND(J213*I213,2)</f>
        <v>9911.2800000000007</v>
      </c>
    </row>
    <row r="214" spans="1:13" ht="102" customHeight="1">
      <c r="A214" s="11">
        <v>35</v>
      </c>
      <c r="B214" s="89" t="s">
        <v>94</v>
      </c>
      <c r="C214" s="90"/>
      <c r="D214" s="90"/>
      <c r="E214" s="90"/>
      <c r="F214" s="90"/>
      <c r="G214" s="90"/>
      <c r="H214" s="90"/>
      <c r="I214" s="23"/>
      <c r="J214" s="23"/>
      <c r="K214" s="23"/>
      <c r="L214" s="65"/>
    </row>
    <row r="215" spans="1:13">
      <c r="A215" s="11"/>
      <c r="B215" s="7" t="s">
        <v>95</v>
      </c>
      <c r="C215" s="10">
        <v>4</v>
      </c>
      <c r="D215" s="10">
        <v>1</v>
      </c>
      <c r="E215" s="10">
        <v>2.3250000000000002</v>
      </c>
      <c r="F215" s="10"/>
      <c r="G215" s="10">
        <f>3-(0.125+2.1)</f>
        <v>0.77499999999999991</v>
      </c>
      <c r="H215" s="11">
        <f>+ROUND(G215*E215*D215*C215,2)</f>
        <v>7.21</v>
      </c>
      <c r="I215" s="23"/>
      <c r="J215" s="23"/>
      <c r="K215" s="23"/>
      <c r="L215" s="65"/>
    </row>
    <row r="216" spans="1:13">
      <c r="A216" s="11"/>
      <c r="B216" s="7" t="s">
        <v>96</v>
      </c>
      <c r="C216" s="10">
        <v>2</v>
      </c>
      <c r="D216" s="10">
        <v>1</v>
      </c>
      <c r="E216" s="10">
        <v>4.3499999999999996</v>
      </c>
      <c r="F216" s="10"/>
      <c r="G216" s="10">
        <f>+G215</f>
        <v>0.77499999999999991</v>
      </c>
      <c r="H216" s="11">
        <f t="shared" ref="H216:H220" si="17">+ROUND(G216*E216*D216*C216,2)</f>
        <v>6.74</v>
      </c>
      <c r="I216" s="23"/>
      <c r="J216" s="23"/>
      <c r="K216" s="23"/>
      <c r="L216" s="65"/>
    </row>
    <row r="217" spans="1:13">
      <c r="A217" s="11"/>
      <c r="B217" s="7"/>
      <c r="C217" s="10">
        <v>2</v>
      </c>
      <c r="D217" s="10">
        <v>1</v>
      </c>
      <c r="E217" s="10">
        <v>1.6</v>
      </c>
      <c r="F217" s="10"/>
      <c r="G217" s="10">
        <f>+G216</f>
        <v>0.77499999999999991</v>
      </c>
      <c r="H217" s="11">
        <f t="shared" si="17"/>
        <v>2.48</v>
      </c>
      <c r="I217" s="23"/>
      <c r="J217" s="23"/>
      <c r="K217" s="23"/>
      <c r="L217" s="65"/>
    </row>
    <row r="218" spans="1:13">
      <c r="A218" s="11"/>
      <c r="B218" s="7"/>
      <c r="C218" s="10">
        <v>2</v>
      </c>
      <c r="D218" s="10">
        <v>1</v>
      </c>
      <c r="E218" s="10">
        <v>1.2</v>
      </c>
      <c r="F218" s="10"/>
      <c r="G218" s="10">
        <f>+G217</f>
        <v>0.77499999999999991</v>
      </c>
      <c r="H218" s="11">
        <f t="shared" si="17"/>
        <v>1.86</v>
      </c>
      <c r="I218" s="23"/>
      <c r="J218" s="23"/>
      <c r="K218" s="23"/>
      <c r="L218" s="65"/>
    </row>
    <row r="219" spans="1:13">
      <c r="A219" s="11"/>
      <c r="B219" s="7"/>
      <c r="C219" s="10">
        <v>2</v>
      </c>
      <c r="D219" s="10">
        <v>1</v>
      </c>
      <c r="E219" s="10">
        <v>1</v>
      </c>
      <c r="F219" s="10"/>
      <c r="G219" s="10">
        <f>+G218</f>
        <v>0.77499999999999991</v>
      </c>
      <c r="H219" s="11">
        <f t="shared" si="17"/>
        <v>1.55</v>
      </c>
      <c r="I219" s="23"/>
      <c r="J219" s="23"/>
      <c r="K219" s="23"/>
      <c r="L219" s="65"/>
    </row>
    <row r="220" spans="1:13">
      <c r="A220" s="11"/>
      <c r="B220" s="7" t="s">
        <v>97</v>
      </c>
      <c r="C220" s="10">
        <v>1</v>
      </c>
      <c r="D220" s="10">
        <v>1</v>
      </c>
      <c r="E220" s="10">
        <v>4.3499999999999996</v>
      </c>
      <c r="F220" s="10"/>
      <c r="G220" s="10">
        <v>2.3250000000000002</v>
      </c>
      <c r="H220" s="11">
        <f t="shared" si="17"/>
        <v>10.11</v>
      </c>
      <c r="I220" s="23"/>
      <c r="J220" s="23"/>
      <c r="K220" s="23"/>
      <c r="L220" s="65"/>
    </row>
    <row r="221" spans="1:13">
      <c r="A221" s="11"/>
      <c r="B221" s="7"/>
      <c r="C221" s="19"/>
      <c r="D221" s="19"/>
      <c r="E221" s="19"/>
      <c r="F221" s="19"/>
      <c r="G221" s="19"/>
      <c r="H221" s="11">
        <f>SUM(H215:H220)</f>
        <v>29.95</v>
      </c>
      <c r="I221" s="23">
        <f>+H221</f>
        <v>29.95</v>
      </c>
      <c r="J221" s="25">
        <v>4420</v>
      </c>
      <c r="K221" s="23" t="s">
        <v>98</v>
      </c>
      <c r="L221" s="65">
        <f>+ROUND(J221%*I221,2)</f>
        <v>1323.79</v>
      </c>
    </row>
    <row r="222" spans="1:13" ht="47.25" customHeight="1">
      <c r="A222" s="11">
        <v>36</v>
      </c>
      <c r="B222" s="89" t="s">
        <v>100</v>
      </c>
      <c r="C222" s="89"/>
      <c r="D222" s="89"/>
      <c r="E222" s="89"/>
      <c r="F222" s="89"/>
      <c r="G222" s="89"/>
      <c r="H222" s="89"/>
      <c r="I222" s="23">
        <f>+I221</f>
        <v>29.95</v>
      </c>
      <c r="J222" s="25">
        <v>49</v>
      </c>
      <c r="K222" s="23" t="s">
        <v>79</v>
      </c>
      <c r="L222" s="65">
        <f>+ROUND(J222*I222,2)</f>
        <v>1467.55</v>
      </c>
    </row>
    <row r="223" spans="1:13" ht="100.5" customHeight="1">
      <c r="A223" s="11">
        <v>37</v>
      </c>
      <c r="B223" s="89" t="s">
        <v>101</v>
      </c>
      <c r="C223" s="90"/>
      <c r="D223" s="90"/>
      <c r="E223" s="90"/>
      <c r="F223" s="90"/>
      <c r="G223" s="90"/>
      <c r="H223" s="90"/>
      <c r="I223" s="23"/>
      <c r="J223" s="23"/>
      <c r="K223" s="23"/>
      <c r="L223" s="65"/>
    </row>
    <row r="224" spans="1:13">
      <c r="A224" s="11"/>
      <c r="B224" s="7" t="s">
        <v>99</v>
      </c>
      <c r="C224" s="10">
        <v>1</v>
      </c>
      <c r="D224" s="10">
        <v>2</v>
      </c>
      <c r="E224" s="10">
        <v>4.8499999999999996</v>
      </c>
      <c r="F224" s="10"/>
      <c r="G224" s="10">
        <v>3.6</v>
      </c>
      <c r="H224" s="11">
        <f>+ROUND(G224*E224*D224*C224,2)</f>
        <v>34.92</v>
      </c>
      <c r="I224" s="23"/>
      <c r="J224" s="23"/>
      <c r="K224" s="23"/>
      <c r="L224" s="65"/>
    </row>
    <row r="225" spans="1:15">
      <c r="A225" s="11"/>
      <c r="B225" s="7"/>
      <c r="C225" s="10">
        <v>1</v>
      </c>
      <c r="D225" s="10">
        <v>2</v>
      </c>
      <c r="E225" s="10">
        <v>2.8250000000000002</v>
      </c>
      <c r="F225" s="10"/>
      <c r="G225" s="10">
        <v>3.6</v>
      </c>
      <c r="H225" s="11">
        <f t="shared" ref="H225:H233" si="18">+ROUND(G225*E225*D225*C225,2)</f>
        <v>20.34</v>
      </c>
      <c r="I225" s="23"/>
      <c r="J225" s="23"/>
      <c r="K225" s="23"/>
      <c r="L225" s="65"/>
    </row>
    <row r="226" spans="1:15">
      <c r="A226" s="11"/>
      <c r="B226" s="7" t="s">
        <v>33</v>
      </c>
      <c r="C226" s="10">
        <v>3</v>
      </c>
      <c r="D226" s="10">
        <v>2</v>
      </c>
      <c r="E226" s="10">
        <v>0.45</v>
      </c>
      <c r="F226" s="10"/>
      <c r="G226" s="10">
        <v>0.5</v>
      </c>
      <c r="H226" s="11">
        <f t="shared" si="18"/>
        <v>1.35</v>
      </c>
      <c r="I226" s="23"/>
      <c r="J226" s="23"/>
      <c r="K226" s="23"/>
      <c r="L226" s="65"/>
    </row>
    <row r="227" spans="1:15">
      <c r="A227" s="11"/>
      <c r="B227" s="7"/>
      <c r="C227" s="10">
        <v>3</v>
      </c>
      <c r="D227" s="10">
        <v>1</v>
      </c>
      <c r="E227" s="10">
        <v>1.4</v>
      </c>
      <c r="F227" s="10"/>
      <c r="G227" s="10">
        <v>0.1</v>
      </c>
      <c r="H227" s="11">
        <f t="shared" si="18"/>
        <v>0.42</v>
      </c>
      <c r="I227" s="23"/>
      <c r="J227" s="23"/>
      <c r="K227" s="23"/>
      <c r="L227" s="65"/>
    </row>
    <row r="228" spans="1:15">
      <c r="A228" s="11"/>
      <c r="B228" s="7" t="s">
        <v>39</v>
      </c>
      <c r="C228" s="10">
        <v>1</v>
      </c>
      <c r="D228" s="10">
        <v>2</v>
      </c>
      <c r="E228" s="10">
        <v>4.8499999999999996</v>
      </c>
      <c r="F228" s="10"/>
      <c r="G228" s="10">
        <v>0.125</v>
      </c>
      <c r="H228" s="11">
        <f t="shared" si="18"/>
        <v>1.21</v>
      </c>
      <c r="I228" s="23"/>
      <c r="J228" s="23"/>
      <c r="K228" s="23"/>
      <c r="L228" s="65"/>
    </row>
    <row r="229" spans="1:15">
      <c r="A229" s="11"/>
      <c r="B229" s="7"/>
      <c r="C229" s="10">
        <v>1</v>
      </c>
      <c r="D229" s="10">
        <v>2</v>
      </c>
      <c r="E229" s="10">
        <v>2.8250000000000002</v>
      </c>
      <c r="F229" s="10"/>
      <c r="G229" s="10">
        <v>0.125</v>
      </c>
      <c r="H229" s="11">
        <f t="shared" si="18"/>
        <v>0.71</v>
      </c>
      <c r="I229" s="23"/>
      <c r="J229" s="23"/>
      <c r="K229" s="23"/>
      <c r="L229" s="65"/>
    </row>
    <row r="230" spans="1:15">
      <c r="A230" s="11"/>
      <c r="B230" s="7" t="s">
        <v>61</v>
      </c>
      <c r="C230" s="10">
        <v>1</v>
      </c>
      <c r="D230" s="10">
        <v>2</v>
      </c>
      <c r="E230" s="10">
        <f>2.85-0.25</f>
        <v>2.6</v>
      </c>
      <c r="F230" s="10"/>
      <c r="G230" s="10">
        <v>0.3</v>
      </c>
      <c r="H230" s="11">
        <f t="shared" si="18"/>
        <v>1.56</v>
      </c>
      <c r="I230" s="23"/>
      <c r="J230" s="23"/>
      <c r="K230" s="23"/>
      <c r="L230" s="65"/>
    </row>
    <row r="231" spans="1:15">
      <c r="A231" s="11"/>
      <c r="B231" s="7"/>
      <c r="C231" s="10">
        <v>1</v>
      </c>
      <c r="D231" s="10">
        <v>2</v>
      </c>
      <c r="E231" s="10">
        <f>2.825-0.5</f>
        <v>2.3250000000000002</v>
      </c>
      <c r="F231" s="10"/>
      <c r="G231" s="10">
        <v>0.3</v>
      </c>
      <c r="H231" s="10">
        <f t="shared" si="18"/>
        <v>1.4</v>
      </c>
      <c r="I231" s="23"/>
      <c r="J231" s="23"/>
      <c r="K231" s="23"/>
      <c r="L231" s="65"/>
    </row>
    <row r="232" spans="1:15">
      <c r="A232" s="11"/>
      <c r="B232" s="7" t="s">
        <v>56</v>
      </c>
      <c r="C232" s="10">
        <v>-3</v>
      </c>
      <c r="D232" s="10">
        <v>1</v>
      </c>
      <c r="E232" s="10">
        <v>0.45</v>
      </c>
      <c r="F232" s="10"/>
      <c r="G232" s="10">
        <v>0.5</v>
      </c>
      <c r="H232" s="11">
        <f t="shared" si="18"/>
        <v>-0.68</v>
      </c>
      <c r="I232" s="23"/>
      <c r="J232" s="23"/>
      <c r="K232" s="23"/>
      <c r="L232" s="65"/>
    </row>
    <row r="233" spans="1:15">
      <c r="A233" s="11"/>
      <c r="B233" s="7"/>
      <c r="C233" s="10">
        <v>-2</v>
      </c>
      <c r="D233" s="10">
        <v>1.05</v>
      </c>
      <c r="E233" s="10">
        <v>1.05</v>
      </c>
      <c r="F233" s="10"/>
      <c r="G233" s="10">
        <v>2.1</v>
      </c>
      <c r="H233" s="11">
        <f t="shared" si="18"/>
        <v>-4.63</v>
      </c>
      <c r="I233" s="23"/>
      <c r="J233" s="23"/>
      <c r="K233" s="23"/>
      <c r="L233" s="65"/>
    </row>
    <row r="234" spans="1:15">
      <c r="A234" s="11"/>
      <c r="B234" s="7"/>
      <c r="C234" s="19"/>
      <c r="D234" s="19"/>
      <c r="E234" s="19"/>
      <c r="F234" s="19"/>
      <c r="G234" s="19"/>
      <c r="H234" s="10">
        <f>SUM(H224:H233)</f>
        <v>56.600000000000009</v>
      </c>
      <c r="I234" s="25">
        <f>+H234</f>
        <v>56.600000000000009</v>
      </c>
      <c r="J234" s="25">
        <v>4510</v>
      </c>
      <c r="K234" s="23" t="s">
        <v>98</v>
      </c>
      <c r="L234" s="65">
        <f>+ROUND(J234%*I234,2)</f>
        <v>2552.66</v>
      </c>
    </row>
    <row r="235" spans="1:15" ht="90" customHeight="1">
      <c r="A235" s="11">
        <v>38</v>
      </c>
      <c r="B235" s="89" t="s">
        <v>102</v>
      </c>
      <c r="C235" s="90"/>
      <c r="D235" s="90"/>
      <c r="E235" s="90"/>
      <c r="F235" s="90"/>
      <c r="G235" s="90"/>
      <c r="H235" s="90"/>
      <c r="I235" s="25">
        <f>+I234</f>
        <v>56.600000000000009</v>
      </c>
      <c r="J235" s="25">
        <v>67</v>
      </c>
      <c r="K235" s="23" t="s">
        <v>48</v>
      </c>
      <c r="L235" s="65">
        <f>+ROUND(J235*I235,2)</f>
        <v>3792.2</v>
      </c>
    </row>
    <row r="236" spans="1:15" ht="55.5" customHeight="1">
      <c r="A236" s="11">
        <v>39</v>
      </c>
      <c r="B236" s="89" t="s">
        <v>103</v>
      </c>
      <c r="C236" s="90"/>
      <c r="D236" s="90"/>
      <c r="E236" s="90"/>
      <c r="F236" s="90"/>
      <c r="G236" s="90"/>
      <c r="H236" s="90"/>
      <c r="I236" s="23">
        <v>9.2100000000000009</v>
      </c>
      <c r="J236" s="25">
        <v>38</v>
      </c>
      <c r="K236" s="23" t="s">
        <v>79</v>
      </c>
      <c r="L236" s="65">
        <f>+ROUND(J236*I236,2)</f>
        <v>349.98</v>
      </c>
    </row>
    <row r="237" spans="1:15" ht="51" customHeight="1">
      <c r="A237" s="11">
        <v>40</v>
      </c>
      <c r="B237" s="89" t="s">
        <v>104</v>
      </c>
      <c r="C237" s="90"/>
      <c r="D237" s="90"/>
      <c r="E237" s="90"/>
      <c r="F237" s="90"/>
      <c r="G237" s="90"/>
      <c r="H237" s="90"/>
      <c r="I237" s="23"/>
      <c r="J237" s="23"/>
      <c r="K237" s="23"/>
      <c r="L237" s="65"/>
    </row>
    <row r="238" spans="1:15">
      <c r="A238" s="11"/>
      <c r="B238" s="7" t="s">
        <v>90</v>
      </c>
      <c r="C238" s="10">
        <v>6</v>
      </c>
      <c r="D238" s="10">
        <v>1</v>
      </c>
      <c r="E238" s="10">
        <v>0.6</v>
      </c>
      <c r="F238" s="10"/>
      <c r="G238" s="10">
        <v>0.6</v>
      </c>
      <c r="H238" s="11">
        <f>+ROUND(G238*E238*D238*C238,2)</f>
        <v>2.16</v>
      </c>
      <c r="I238" s="23"/>
      <c r="J238" s="23"/>
      <c r="K238" s="23"/>
      <c r="L238" s="65"/>
      <c r="O238">
        <f>4.2/1.5</f>
        <v>2.8000000000000003</v>
      </c>
    </row>
    <row r="239" spans="1:15">
      <c r="A239" s="11"/>
      <c r="B239" s="7" t="s">
        <v>45</v>
      </c>
      <c r="C239" s="10">
        <v>3</v>
      </c>
      <c r="D239" s="10">
        <v>1</v>
      </c>
      <c r="E239" s="10">
        <v>4.5</v>
      </c>
      <c r="F239" s="10"/>
      <c r="G239" s="10">
        <v>0.5</v>
      </c>
      <c r="H239" s="11">
        <f t="shared" ref="H239:H240" si="19">+ROUND(G239*E239*D239*C239,2)</f>
        <v>6.75</v>
      </c>
      <c r="I239" s="23"/>
      <c r="J239" s="23"/>
      <c r="K239" s="23"/>
      <c r="L239" s="65"/>
    </row>
    <row r="240" spans="1:15">
      <c r="A240" s="11"/>
      <c r="B240" s="7" t="s">
        <v>105</v>
      </c>
      <c r="C240" s="10">
        <v>2</v>
      </c>
      <c r="D240" s="10">
        <v>1</v>
      </c>
      <c r="E240" s="10">
        <v>1</v>
      </c>
      <c r="F240" s="10"/>
      <c r="G240" s="10">
        <v>2</v>
      </c>
      <c r="H240" s="10">
        <f t="shared" si="19"/>
        <v>4</v>
      </c>
      <c r="I240" s="23"/>
      <c r="J240" s="23"/>
      <c r="K240" s="23"/>
      <c r="L240" s="65"/>
    </row>
    <row r="241" spans="1:14">
      <c r="A241" s="11"/>
      <c r="B241" s="7"/>
      <c r="C241" s="19"/>
      <c r="D241" s="19"/>
      <c r="E241" s="19"/>
      <c r="F241" s="19"/>
      <c r="G241" s="19"/>
      <c r="H241" s="11">
        <f>SUM(H238:H240)</f>
        <v>12.91</v>
      </c>
      <c r="I241" s="23">
        <f>+H241</f>
        <v>12.91</v>
      </c>
      <c r="J241" s="25">
        <v>29</v>
      </c>
      <c r="K241" s="23" t="s">
        <v>79</v>
      </c>
      <c r="L241" s="65">
        <f>+ROUND(J241*I241,2)</f>
        <v>374.39</v>
      </c>
    </row>
    <row r="242" spans="1:14" ht="87.75" customHeight="1">
      <c r="A242" s="11">
        <v>41</v>
      </c>
      <c r="B242" s="89" t="s">
        <v>106</v>
      </c>
      <c r="C242" s="89"/>
      <c r="D242" s="89"/>
      <c r="E242" s="89"/>
      <c r="F242" s="89"/>
      <c r="G242" s="89"/>
      <c r="H242" s="89"/>
      <c r="I242" s="23">
        <f>+I236</f>
        <v>9.2100000000000009</v>
      </c>
      <c r="J242" s="25">
        <v>81</v>
      </c>
      <c r="K242" s="23" t="s">
        <v>79</v>
      </c>
      <c r="L242" s="65">
        <f t="shared" ref="L242:L244" si="20">+ROUND(J242*I242,2)</f>
        <v>746.01</v>
      </c>
    </row>
    <row r="243" spans="1:14" ht="94.5" customHeight="1">
      <c r="A243" s="11">
        <v>42</v>
      </c>
      <c r="B243" s="89" t="s">
        <v>107</v>
      </c>
      <c r="C243" s="89"/>
      <c r="D243" s="89"/>
      <c r="E243" s="89"/>
      <c r="F243" s="89"/>
      <c r="G243" s="89"/>
      <c r="H243" s="89"/>
      <c r="I243" s="23">
        <f>+I241</f>
        <v>12.91</v>
      </c>
      <c r="J243" s="25">
        <v>79</v>
      </c>
      <c r="K243" s="23" t="s">
        <v>79</v>
      </c>
      <c r="L243" s="65">
        <f t="shared" si="20"/>
        <v>1019.89</v>
      </c>
    </row>
    <row r="244" spans="1:14" ht="54.75" customHeight="1">
      <c r="A244" s="11">
        <v>43</v>
      </c>
      <c r="B244" s="89" t="s">
        <v>108</v>
      </c>
      <c r="C244" s="89"/>
      <c r="D244" s="89"/>
      <c r="E244" s="89"/>
      <c r="F244" s="89"/>
      <c r="G244" s="89"/>
      <c r="H244" s="89"/>
      <c r="I244" s="25">
        <v>450</v>
      </c>
      <c r="J244" s="25">
        <v>12</v>
      </c>
      <c r="K244" s="23" t="s">
        <v>79</v>
      </c>
      <c r="L244" s="65">
        <f t="shared" si="20"/>
        <v>5400</v>
      </c>
      <c r="M244">
        <f>268+85</f>
        <v>353</v>
      </c>
    </row>
    <row r="245" spans="1:14" ht="41.25" customHeight="1">
      <c r="A245" s="11">
        <v>44</v>
      </c>
      <c r="B245" s="89" t="s">
        <v>109</v>
      </c>
      <c r="C245" s="89"/>
      <c r="D245" s="89"/>
      <c r="E245" s="89"/>
      <c r="F245" s="89"/>
      <c r="G245" s="89"/>
      <c r="H245" s="89"/>
      <c r="I245" s="23"/>
      <c r="J245" s="23"/>
      <c r="K245" s="23"/>
      <c r="L245" s="65"/>
      <c r="M245">
        <f>261+85</f>
        <v>346</v>
      </c>
    </row>
    <row r="246" spans="1:14" ht="42" customHeight="1">
      <c r="A246" s="11" t="s">
        <v>111</v>
      </c>
      <c r="B246" s="89" t="s">
        <v>110</v>
      </c>
      <c r="C246" s="90"/>
      <c r="D246" s="90"/>
      <c r="E246" s="90"/>
      <c r="F246" s="90"/>
      <c r="G246" s="90"/>
      <c r="H246" s="90"/>
      <c r="I246" s="25">
        <v>7</v>
      </c>
      <c r="J246" s="25">
        <v>162</v>
      </c>
      <c r="K246" s="23" t="s">
        <v>74</v>
      </c>
      <c r="L246" s="65">
        <f>+ROUND(J246*I246,2)</f>
        <v>1134</v>
      </c>
    </row>
    <row r="247" spans="1:14" ht="39" customHeight="1">
      <c r="A247" s="11" t="s">
        <v>112</v>
      </c>
      <c r="B247" s="89" t="s">
        <v>113</v>
      </c>
      <c r="C247" s="90"/>
      <c r="D247" s="90"/>
      <c r="E247" s="90"/>
      <c r="F247" s="90"/>
      <c r="G247" s="90"/>
      <c r="H247" s="90"/>
      <c r="I247" s="25">
        <v>3</v>
      </c>
      <c r="J247" s="25">
        <v>187</v>
      </c>
      <c r="K247" s="23" t="s">
        <v>74</v>
      </c>
      <c r="L247" s="65">
        <f>+ROUND(J247*I247,2)</f>
        <v>561</v>
      </c>
    </row>
    <row r="248" spans="1:14" ht="45.75" customHeight="1">
      <c r="A248" s="11" t="s">
        <v>114</v>
      </c>
      <c r="B248" s="89" t="s">
        <v>115</v>
      </c>
      <c r="C248" s="90"/>
      <c r="D248" s="90"/>
      <c r="E248" s="90"/>
      <c r="F248" s="90"/>
      <c r="G248" s="90"/>
      <c r="H248" s="90"/>
      <c r="I248" s="25">
        <v>3</v>
      </c>
      <c r="J248" s="25">
        <v>127</v>
      </c>
      <c r="K248" s="23" t="s">
        <v>74</v>
      </c>
      <c r="L248" s="65">
        <f>+ROUND(J248*I248,2)</f>
        <v>381</v>
      </c>
    </row>
    <row r="249" spans="1:14" ht="15.75">
      <c r="A249" s="18"/>
      <c r="B249" s="64"/>
      <c r="C249" s="64"/>
      <c r="D249" s="64" t="s">
        <v>116</v>
      </c>
      <c r="E249" s="64"/>
      <c r="F249" s="18"/>
      <c r="G249" s="64"/>
      <c r="H249" s="64"/>
      <c r="I249" s="64"/>
      <c r="J249" s="64"/>
      <c r="K249" s="64"/>
      <c r="L249" s="66"/>
    </row>
    <row r="250" spans="1:14" ht="50.25" customHeight="1">
      <c r="A250" s="11">
        <v>46</v>
      </c>
      <c r="B250" s="89" t="s">
        <v>117</v>
      </c>
      <c r="C250" s="89"/>
      <c r="D250" s="89"/>
      <c r="E250" s="89"/>
      <c r="F250" s="89"/>
      <c r="G250" s="89"/>
      <c r="H250" s="89"/>
      <c r="I250" s="25">
        <v>2</v>
      </c>
      <c r="J250" s="25">
        <v>3104</v>
      </c>
      <c r="K250" s="23" t="s">
        <v>74</v>
      </c>
      <c r="L250" s="65">
        <f t="shared" ref="L250:L272" si="21">+ROUND(J250*I250,2)</f>
        <v>6208</v>
      </c>
      <c r="N250" s="29">
        <f>79+13</f>
        <v>92</v>
      </c>
    </row>
    <row r="251" spans="1:14" ht="62.25" customHeight="1">
      <c r="A251" s="11">
        <v>47</v>
      </c>
      <c r="B251" s="89" t="s">
        <v>118</v>
      </c>
      <c r="C251" s="89"/>
      <c r="D251" s="89"/>
      <c r="E251" s="89"/>
      <c r="F251" s="89"/>
      <c r="G251" s="89"/>
      <c r="H251" s="89"/>
      <c r="I251" s="25">
        <v>2</v>
      </c>
      <c r="J251" s="25">
        <v>371</v>
      </c>
      <c r="K251" s="23" t="s">
        <v>74</v>
      </c>
      <c r="L251" s="65">
        <f t="shared" si="21"/>
        <v>742</v>
      </c>
      <c r="N251" s="29">
        <f>81+12</f>
        <v>93</v>
      </c>
    </row>
    <row r="252" spans="1:14" ht="66.75" customHeight="1">
      <c r="A252" s="11">
        <v>48</v>
      </c>
      <c r="B252" s="89" t="s">
        <v>119</v>
      </c>
      <c r="C252" s="89"/>
      <c r="D252" s="89"/>
      <c r="E252" s="89"/>
      <c r="F252" s="89"/>
      <c r="G252" s="89"/>
      <c r="H252" s="89"/>
      <c r="I252" s="25">
        <v>2</v>
      </c>
      <c r="J252" s="25">
        <v>945</v>
      </c>
      <c r="K252" s="23" t="s">
        <v>74</v>
      </c>
      <c r="L252" s="65">
        <f t="shared" si="21"/>
        <v>1890</v>
      </c>
      <c r="N252" s="29">
        <f>81+12</f>
        <v>93</v>
      </c>
    </row>
    <row r="253" spans="1:14" ht="72" customHeight="1">
      <c r="A253" s="11">
        <v>47</v>
      </c>
      <c r="B253" s="89" t="s">
        <v>120</v>
      </c>
      <c r="C253" s="89"/>
      <c r="D253" s="89"/>
      <c r="E253" s="89"/>
      <c r="F253" s="89"/>
      <c r="G253" s="89"/>
      <c r="H253" s="89"/>
      <c r="I253" s="25">
        <v>1</v>
      </c>
      <c r="J253" s="25">
        <v>881</v>
      </c>
      <c r="K253" s="23" t="s">
        <v>74</v>
      </c>
      <c r="L253" s="65">
        <f t="shared" si="21"/>
        <v>881</v>
      </c>
      <c r="N253" s="29">
        <f>81+12</f>
        <v>93</v>
      </c>
    </row>
    <row r="254" spans="1:14" ht="51" customHeight="1">
      <c r="A254" s="11">
        <v>48</v>
      </c>
      <c r="B254" s="89" t="s">
        <v>121</v>
      </c>
      <c r="C254" s="89"/>
      <c r="D254" s="89"/>
      <c r="E254" s="89"/>
      <c r="F254" s="89"/>
      <c r="G254" s="89"/>
      <c r="H254" s="89"/>
      <c r="I254" s="25">
        <v>2</v>
      </c>
      <c r="J254" s="25">
        <v>1015</v>
      </c>
      <c r="K254" s="23" t="s">
        <v>74</v>
      </c>
      <c r="L254" s="65">
        <f t="shared" si="21"/>
        <v>2030</v>
      </c>
      <c r="N254" s="29">
        <f>81+12</f>
        <v>93</v>
      </c>
    </row>
    <row r="255" spans="1:14" ht="48.75" customHeight="1">
      <c r="A255" s="11">
        <v>49</v>
      </c>
      <c r="B255" s="89" t="s">
        <v>122</v>
      </c>
      <c r="C255" s="89"/>
      <c r="D255" s="89"/>
      <c r="E255" s="89"/>
      <c r="F255" s="89"/>
      <c r="G255" s="89"/>
      <c r="H255" s="89"/>
      <c r="I255" s="25">
        <v>2</v>
      </c>
      <c r="J255" s="25">
        <v>155</v>
      </c>
      <c r="K255" s="23" t="s">
        <v>74</v>
      </c>
      <c r="L255" s="65">
        <f t="shared" si="21"/>
        <v>310</v>
      </c>
      <c r="M255" s="28"/>
      <c r="N255" s="30">
        <f>81+12</f>
        <v>93</v>
      </c>
    </row>
    <row r="256" spans="1:14" ht="40.5" customHeight="1">
      <c r="A256" s="11">
        <v>50</v>
      </c>
      <c r="B256" s="89" t="s">
        <v>123</v>
      </c>
      <c r="C256" s="89"/>
      <c r="D256" s="89"/>
      <c r="E256" s="89"/>
      <c r="F256" s="89"/>
      <c r="G256" s="89"/>
      <c r="H256" s="89"/>
      <c r="I256" s="25">
        <v>3</v>
      </c>
      <c r="J256" s="25">
        <v>414</v>
      </c>
      <c r="K256" s="23" t="s">
        <v>74</v>
      </c>
      <c r="L256" s="65">
        <f t="shared" si="21"/>
        <v>1242</v>
      </c>
      <c r="M256" s="28"/>
    </row>
    <row r="257" spans="1:14" ht="114" customHeight="1">
      <c r="A257" s="11">
        <v>51</v>
      </c>
      <c r="B257" s="89" t="s">
        <v>124</v>
      </c>
      <c r="C257" s="89"/>
      <c r="D257" s="89"/>
      <c r="E257" s="89"/>
      <c r="F257" s="89"/>
      <c r="G257" s="89"/>
      <c r="H257" s="89"/>
      <c r="I257" s="25">
        <v>2</v>
      </c>
      <c r="J257" s="25">
        <v>2208</v>
      </c>
      <c r="K257" s="23" t="s">
        <v>74</v>
      </c>
      <c r="L257" s="65">
        <f t="shared" si="21"/>
        <v>4416</v>
      </c>
      <c r="M257" s="28"/>
      <c r="N257" s="28">
        <f>41+12</f>
        <v>53</v>
      </c>
    </row>
    <row r="258" spans="1:14" ht="27.75" customHeight="1">
      <c r="A258" s="11">
        <v>52</v>
      </c>
      <c r="B258" s="89" t="s">
        <v>125</v>
      </c>
      <c r="C258" s="89"/>
      <c r="D258" s="89"/>
      <c r="E258" s="89"/>
      <c r="F258" s="89"/>
      <c r="G258" s="89"/>
      <c r="H258" s="89"/>
      <c r="I258" s="25">
        <v>2</v>
      </c>
      <c r="J258" s="25">
        <v>1497</v>
      </c>
      <c r="K258" s="23" t="s">
        <v>74</v>
      </c>
      <c r="L258" s="65">
        <f t="shared" si="21"/>
        <v>2994</v>
      </c>
      <c r="M258" s="28"/>
    </row>
    <row r="259" spans="1:14" ht="51.75" customHeight="1">
      <c r="A259" s="11">
        <v>53</v>
      </c>
      <c r="B259" s="89" t="s">
        <v>126</v>
      </c>
      <c r="C259" s="89"/>
      <c r="D259" s="89"/>
      <c r="E259" s="89"/>
      <c r="F259" s="89"/>
      <c r="G259" s="89"/>
      <c r="H259" s="89"/>
      <c r="I259" s="25">
        <v>5</v>
      </c>
      <c r="J259" s="25">
        <v>107</v>
      </c>
      <c r="K259" s="23" t="s">
        <v>74</v>
      </c>
      <c r="L259" s="65">
        <f t="shared" si="21"/>
        <v>535</v>
      </c>
      <c r="M259" s="28"/>
    </row>
    <row r="260" spans="1:14" ht="54.75" customHeight="1">
      <c r="A260" s="11">
        <v>54</v>
      </c>
      <c r="B260" s="89" t="s">
        <v>127</v>
      </c>
      <c r="C260" s="89"/>
      <c r="D260" s="89"/>
      <c r="E260" s="89"/>
      <c r="F260" s="89"/>
      <c r="G260" s="89"/>
      <c r="H260" s="89"/>
      <c r="I260" s="25">
        <v>4</v>
      </c>
      <c r="J260" s="25">
        <v>91</v>
      </c>
      <c r="K260" s="23" t="s">
        <v>74</v>
      </c>
      <c r="L260" s="65">
        <f t="shared" si="21"/>
        <v>364</v>
      </c>
      <c r="M260" s="28"/>
    </row>
    <row r="261" spans="1:14" ht="39.75" customHeight="1">
      <c r="A261" s="11">
        <v>55</v>
      </c>
      <c r="B261" s="89" t="s">
        <v>128</v>
      </c>
      <c r="C261" s="89"/>
      <c r="D261" s="89"/>
      <c r="E261" s="89"/>
      <c r="F261" s="89"/>
      <c r="G261" s="89"/>
      <c r="H261" s="89"/>
      <c r="I261" s="25">
        <v>2</v>
      </c>
      <c r="J261" s="25">
        <v>1251</v>
      </c>
      <c r="K261" s="23" t="s">
        <v>74</v>
      </c>
      <c r="L261" s="65">
        <f t="shared" si="21"/>
        <v>2502</v>
      </c>
      <c r="M261" s="28"/>
    </row>
    <row r="262" spans="1:14" ht="41.25" customHeight="1">
      <c r="A262" s="11">
        <v>56</v>
      </c>
      <c r="B262" s="89" t="s">
        <v>129</v>
      </c>
      <c r="C262" s="89"/>
      <c r="D262" s="89"/>
      <c r="E262" s="89"/>
      <c r="F262" s="89"/>
      <c r="G262" s="89"/>
      <c r="H262" s="89"/>
      <c r="I262" s="25">
        <v>3</v>
      </c>
      <c r="J262" s="25">
        <v>539</v>
      </c>
      <c r="K262" s="23" t="s">
        <v>74</v>
      </c>
      <c r="L262" s="65">
        <f t="shared" si="21"/>
        <v>1617</v>
      </c>
      <c r="M262" s="28"/>
    </row>
    <row r="263" spans="1:14" ht="45.75" customHeight="1">
      <c r="A263" s="11">
        <v>57</v>
      </c>
      <c r="B263" s="89" t="s">
        <v>130</v>
      </c>
      <c r="C263" s="89"/>
      <c r="D263" s="89"/>
      <c r="E263" s="89"/>
      <c r="F263" s="89"/>
      <c r="G263" s="89"/>
      <c r="H263" s="89"/>
      <c r="I263" s="25">
        <v>1</v>
      </c>
      <c r="J263" s="25">
        <v>493</v>
      </c>
      <c r="K263" s="23" t="s">
        <v>74</v>
      </c>
      <c r="L263" s="65">
        <f t="shared" si="21"/>
        <v>493</v>
      </c>
      <c r="M263" s="28"/>
    </row>
    <row r="264" spans="1:14" ht="43.5" customHeight="1">
      <c r="A264" s="11">
        <v>58</v>
      </c>
      <c r="B264" s="89" t="s">
        <v>131</v>
      </c>
      <c r="C264" s="89"/>
      <c r="D264" s="89"/>
      <c r="E264" s="89"/>
      <c r="F264" s="89"/>
      <c r="G264" s="89"/>
      <c r="H264" s="89"/>
      <c r="I264" s="25">
        <v>5</v>
      </c>
      <c r="J264" s="25">
        <v>815</v>
      </c>
      <c r="K264" s="23" t="s">
        <v>74</v>
      </c>
      <c r="L264" s="65">
        <f t="shared" si="21"/>
        <v>4075</v>
      </c>
      <c r="M264" s="28"/>
    </row>
    <row r="265" spans="1:14" ht="51" customHeight="1">
      <c r="A265" s="11">
        <v>59</v>
      </c>
      <c r="B265" s="89" t="s">
        <v>132</v>
      </c>
      <c r="C265" s="89"/>
      <c r="D265" s="89"/>
      <c r="E265" s="89"/>
      <c r="F265" s="89"/>
      <c r="G265" s="89"/>
      <c r="H265" s="89"/>
      <c r="I265" s="25">
        <v>2</v>
      </c>
      <c r="J265" s="25">
        <v>555</v>
      </c>
      <c r="K265" s="23" t="s">
        <v>74</v>
      </c>
      <c r="L265" s="65">
        <f t="shared" si="21"/>
        <v>1110</v>
      </c>
      <c r="M265" s="28"/>
      <c r="N265">
        <f>45+12</f>
        <v>57</v>
      </c>
    </row>
    <row r="266" spans="1:14" ht="165" customHeight="1">
      <c r="A266" s="11">
        <v>60</v>
      </c>
      <c r="B266" s="89" t="s">
        <v>133</v>
      </c>
      <c r="C266" s="89"/>
      <c r="D266" s="89"/>
      <c r="E266" s="89"/>
      <c r="F266" s="89"/>
      <c r="G266" s="89"/>
      <c r="H266" s="89"/>
      <c r="I266" s="25">
        <v>15</v>
      </c>
      <c r="J266" s="25">
        <v>177</v>
      </c>
      <c r="K266" s="23" t="s">
        <v>70</v>
      </c>
      <c r="L266" s="65">
        <f t="shared" si="21"/>
        <v>2655</v>
      </c>
      <c r="M266" s="28"/>
      <c r="N266">
        <f>12+12</f>
        <v>24</v>
      </c>
    </row>
    <row r="267" spans="1:14" ht="31.5" customHeight="1">
      <c r="A267" s="11">
        <v>60</v>
      </c>
      <c r="B267" s="89" t="s">
        <v>134</v>
      </c>
      <c r="C267" s="89"/>
      <c r="D267" s="89"/>
      <c r="E267" s="89"/>
      <c r="F267" s="89"/>
      <c r="G267" s="89"/>
      <c r="H267" s="89"/>
      <c r="I267" s="25">
        <v>10</v>
      </c>
      <c r="J267" s="25">
        <v>101</v>
      </c>
      <c r="K267" s="23" t="s">
        <v>70</v>
      </c>
      <c r="L267" s="65">
        <f t="shared" si="21"/>
        <v>1010</v>
      </c>
      <c r="M267" s="28"/>
    </row>
    <row r="268" spans="1:14" ht="55.5" customHeight="1">
      <c r="A268" s="11">
        <v>61</v>
      </c>
      <c r="B268" s="89" t="s">
        <v>135</v>
      </c>
      <c r="C268" s="89"/>
      <c r="D268" s="89"/>
      <c r="E268" s="89"/>
      <c r="F268" s="89"/>
      <c r="G268" s="89"/>
      <c r="H268" s="89"/>
      <c r="I268" s="25">
        <v>2</v>
      </c>
      <c r="J268" s="25">
        <v>778</v>
      </c>
      <c r="K268" s="23" t="s">
        <v>74</v>
      </c>
      <c r="L268" s="65">
        <f t="shared" si="21"/>
        <v>1556</v>
      </c>
      <c r="M268" s="28"/>
      <c r="N268">
        <f>5+12</f>
        <v>17</v>
      </c>
    </row>
    <row r="269" spans="1:14" ht="61.5" customHeight="1">
      <c r="A269" s="11">
        <v>62</v>
      </c>
      <c r="B269" s="89" t="s">
        <v>136</v>
      </c>
      <c r="C269" s="89"/>
      <c r="D269" s="89"/>
      <c r="E269" s="89"/>
      <c r="F269" s="89"/>
      <c r="G269" s="89"/>
      <c r="H269" s="89"/>
      <c r="I269" s="25">
        <v>2</v>
      </c>
      <c r="J269" s="25">
        <v>5128</v>
      </c>
      <c r="K269" s="23" t="s">
        <v>74</v>
      </c>
      <c r="L269" s="65">
        <f t="shared" si="21"/>
        <v>10256</v>
      </c>
      <c r="M269" s="28"/>
      <c r="N269">
        <f>37+12</f>
        <v>49</v>
      </c>
    </row>
    <row r="270" spans="1:14" ht="43.5" customHeight="1">
      <c r="A270" s="11">
        <v>63</v>
      </c>
      <c r="B270" s="89" t="s">
        <v>137</v>
      </c>
      <c r="C270" s="89"/>
      <c r="D270" s="89"/>
      <c r="E270" s="89"/>
      <c r="F270" s="89"/>
      <c r="G270" s="89"/>
      <c r="H270" s="89"/>
      <c r="I270" s="25">
        <v>2</v>
      </c>
      <c r="J270" s="25">
        <v>96</v>
      </c>
      <c r="K270" s="23" t="s">
        <v>74</v>
      </c>
      <c r="L270" s="65">
        <f t="shared" si="21"/>
        <v>192</v>
      </c>
      <c r="M270" s="28"/>
    </row>
    <row r="271" spans="1:14" ht="32.25" customHeight="1">
      <c r="A271" s="11">
        <v>64</v>
      </c>
      <c r="B271" s="89" t="s">
        <v>139</v>
      </c>
      <c r="C271" s="89"/>
      <c r="D271" s="89"/>
      <c r="E271" s="89"/>
      <c r="F271" s="89"/>
      <c r="G271" s="89"/>
      <c r="H271" s="89"/>
      <c r="I271" s="25">
        <v>2</v>
      </c>
      <c r="J271" s="25">
        <v>19</v>
      </c>
      <c r="K271" s="23" t="s">
        <v>74</v>
      </c>
      <c r="L271" s="65">
        <f t="shared" si="21"/>
        <v>38</v>
      </c>
      <c r="M271" s="28"/>
    </row>
    <row r="272" spans="1:14" ht="38.25" customHeight="1">
      <c r="A272" s="11">
        <v>65</v>
      </c>
      <c r="B272" s="89" t="s">
        <v>138</v>
      </c>
      <c r="C272" s="89"/>
      <c r="D272" s="89"/>
      <c r="E272" s="89"/>
      <c r="F272" s="89"/>
      <c r="G272" s="89"/>
      <c r="H272" s="89"/>
      <c r="I272" s="25">
        <v>2</v>
      </c>
      <c r="J272" s="25">
        <v>19</v>
      </c>
      <c r="K272" s="23" t="s">
        <v>74</v>
      </c>
      <c r="L272" s="65">
        <f t="shared" si="21"/>
        <v>38</v>
      </c>
      <c r="M272" s="28"/>
    </row>
    <row r="273" spans="1:13" ht="41.25" customHeight="1">
      <c r="A273" s="11">
        <v>66</v>
      </c>
      <c r="B273" s="89" t="s">
        <v>143</v>
      </c>
      <c r="C273" s="89"/>
      <c r="D273" s="89"/>
      <c r="E273" s="89"/>
      <c r="F273" s="89"/>
      <c r="G273" s="89"/>
      <c r="H273" s="89"/>
      <c r="I273" s="31">
        <v>30</v>
      </c>
      <c r="J273" s="31">
        <v>292</v>
      </c>
      <c r="K273" s="32" t="s">
        <v>144</v>
      </c>
      <c r="L273" s="67">
        <f t="shared" ref="L273:L293" si="22">I273*J273</f>
        <v>8760</v>
      </c>
      <c r="M273" s="28"/>
    </row>
    <row r="274" spans="1:13" ht="27" customHeight="1">
      <c r="A274" s="11">
        <v>67</v>
      </c>
      <c r="B274" s="89" t="s">
        <v>162</v>
      </c>
      <c r="C274" s="89"/>
      <c r="D274" s="89"/>
      <c r="E274" s="89"/>
      <c r="F274" s="89"/>
      <c r="G274" s="89"/>
      <c r="H274" s="89"/>
      <c r="I274" s="31">
        <v>8</v>
      </c>
      <c r="J274" s="31">
        <v>85</v>
      </c>
      <c r="K274" s="32" t="s">
        <v>145</v>
      </c>
      <c r="L274" s="67">
        <f t="shared" si="22"/>
        <v>680</v>
      </c>
      <c r="M274" s="28"/>
    </row>
    <row r="275" spans="1:13" ht="17.25" customHeight="1">
      <c r="A275" s="11">
        <v>68</v>
      </c>
      <c r="B275" s="100" t="s">
        <v>146</v>
      </c>
      <c r="C275" s="100"/>
      <c r="D275" s="100"/>
      <c r="E275" s="100"/>
      <c r="F275" s="100"/>
      <c r="G275" s="100"/>
      <c r="H275" s="100"/>
      <c r="I275" s="31">
        <v>12</v>
      </c>
      <c r="J275" s="31">
        <v>85</v>
      </c>
      <c r="K275" s="32" t="s">
        <v>145</v>
      </c>
      <c r="L275" s="67">
        <f t="shared" si="22"/>
        <v>1020</v>
      </c>
      <c r="M275" s="28"/>
    </row>
    <row r="276" spans="1:13" ht="16.5" customHeight="1">
      <c r="A276" s="11">
        <v>69</v>
      </c>
      <c r="B276" s="100" t="s">
        <v>147</v>
      </c>
      <c r="C276" s="100"/>
      <c r="D276" s="100"/>
      <c r="E276" s="100"/>
      <c r="F276" s="100"/>
      <c r="G276" s="100"/>
      <c r="H276" s="100"/>
      <c r="I276" s="31">
        <v>10</v>
      </c>
      <c r="J276" s="31">
        <v>195</v>
      </c>
      <c r="K276" s="32" t="s">
        <v>145</v>
      </c>
      <c r="L276" s="67">
        <f t="shared" si="22"/>
        <v>1950</v>
      </c>
      <c r="M276" s="28"/>
    </row>
    <row r="277" spans="1:13" ht="18" customHeight="1">
      <c r="A277" s="11">
        <v>70</v>
      </c>
      <c r="B277" s="100" t="s">
        <v>148</v>
      </c>
      <c r="C277" s="100"/>
      <c r="D277" s="100"/>
      <c r="E277" s="100"/>
      <c r="F277" s="100"/>
      <c r="G277" s="100"/>
      <c r="H277" s="100"/>
      <c r="I277" s="31">
        <v>10</v>
      </c>
      <c r="J277" s="31">
        <v>89</v>
      </c>
      <c r="K277" s="32" t="s">
        <v>145</v>
      </c>
      <c r="L277" s="67">
        <f t="shared" si="22"/>
        <v>890</v>
      </c>
      <c r="M277" s="28"/>
    </row>
    <row r="278" spans="1:13" ht="18" customHeight="1">
      <c r="A278" s="11">
        <v>71</v>
      </c>
      <c r="B278" s="100" t="s">
        <v>149</v>
      </c>
      <c r="C278" s="100"/>
      <c r="D278" s="100"/>
      <c r="E278" s="100"/>
      <c r="F278" s="100"/>
      <c r="G278" s="100"/>
      <c r="H278" s="100"/>
      <c r="I278" s="31">
        <v>7</v>
      </c>
      <c r="J278" s="31">
        <v>147</v>
      </c>
      <c r="K278" s="32" t="s">
        <v>145</v>
      </c>
      <c r="L278" s="67">
        <f t="shared" si="22"/>
        <v>1029</v>
      </c>
      <c r="M278" s="28"/>
    </row>
    <row r="279" spans="1:13" ht="13.5" customHeight="1">
      <c r="A279" s="11">
        <v>72</v>
      </c>
      <c r="B279" s="100" t="s">
        <v>150</v>
      </c>
      <c r="C279" s="100"/>
      <c r="D279" s="100"/>
      <c r="E279" s="100"/>
      <c r="F279" s="100"/>
      <c r="G279" s="100"/>
      <c r="H279" s="100"/>
      <c r="I279" s="31">
        <v>30</v>
      </c>
      <c r="J279" s="31">
        <v>21</v>
      </c>
      <c r="K279" s="32" t="s">
        <v>145</v>
      </c>
      <c r="L279" s="67">
        <f t="shared" si="22"/>
        <v>630</v>
      </c>
      <c r="M279" s="28"/>
    </row>
    <row r="280" spans="1:13" ht="18" customHeight="1">
      <c r="A280" s="11">
        <v>73</v>
      </c>
      <c r="B280" s="100" t="s">
        <v>151</v>
      </c>
      <c r="C280" s="100"/>
      <c r="D280" s="100"/>
      <c r="E280" s="100"/>
      <c r="F280" s="100"/>
      <c r="G280" s="100"/>
      <c r="H280" s="100"/>
      <c r="I280" s="31">
        <v>4</v>
      </c>
      <c r="J280" s="31">
        <v>142</v>
      </c>
      <c r="K280" s="32" t="s">
        <v>145</v>
      </c>
      <c r="L280" s="67">
        <f t="shared" si="22"/>
        <v>568</v>
      </c>
      <c r="M280" s="28"/>
    </row>
    <row r="281" spans="1:13" ht="21" customHeight="1">
      <c r="A281" s="11">
        <v>74</v>
      </c>
      <c r="B281" s="100" t="s">
        <v>152</v>
      </c>
      <c r="C281" s="100"/>
      <c r="D281" s="100"/>
      <c r="E281" s="100"/>
      <c r="F281" s="100"/>
      <c r="G281" s="100"/>
      <c r="H281" s="100"/>
      <c r="I281" s="31">
        <v>7</v>
      </c>
      <c r="J281" s="31">
        <v>144</v>
      </c>
      <c r="K281" s="32" t="s">
        <v>145</v>
      </c>
      <c r="L281" s="67">
        <f t="shared" si="22"/>
        <v>1008</v>
      </c>
      <c r="M281" s="28"/>
    </row>
    <row r="282" spans="1:13" ht="17.25" customHeight="1">
      <c r="A282" s="11">
        <v>75</v>
      </c>
      <c r="B282" s="100" t="s">
        <v>153</v>
      </c>
      <c r="C282" s="100"/>
      <c r="D282" s="100"/>
      <c r="E282" s="100"/>
      <c r="F282" s="100"/>
      <c r="G282" s="100"/>
      <c r="H282" s="100"/>
      <c r="I282" s="31">
        <v>15</v>
      </c>
      <c r="J282" s="31">
        <v>17</v>
      </c>
      <c r="K282" s="32" t="s">
        <v>145</v>
      </c>
      <c r="L282" s="67">
        <f t="shared" si="22"/>
        <v>255</v>
      </c>
      <c r="M282" s="28"/>
    </row>
    <row r="283" spans="1:13" ht="18" customHeight="1">
      <c r="A283" s="11">
        <v>76</v>
      </c>
      <c r="B283" s="100" t="s">
        <v>154</v>
      </c>
      <c r="C283" s="100"/>
      <c r="D283" s="100"/>
      <c r="E283" s="100"/>
      <c r="F283" s="100"/>
      <c r="G283" s="100"/>
      <c r="H283" s="100"/>
      <c r="I283" s="31">
        <v>1</v>
      </c>
      <c r="J283" s="31">
        <v>187</v>
      </c>
      <c r="K283" s="32" t="s">
        <v>155</v>
      </c>
      <c r="L283" s="67">
        <f t="shared" si="22"/>
        <v>187</v>
      </c>
      <c r="M283" s="28"/>
    </row>
    <row r="284" spans="1:13" ht="15.75" customHeight="1">
      <c r="A284" s="11">
        <v>77</v>
      </c>
      <c r="B284" s="100" t="s">
        <v>156</v>
      </c>
      <c r="C284" s="100"/>
      <c r="D284" s="100"/>
      <c r="E284" s="100"/>
      <c r="F284" s="100"/>
      <c r="G284" s="100"/>
      <c r="H284" s="100"/>
      <c r="I284" s="31">
        <v>1</v>
      </c>
      <c r="J284" s="31">
        <v>103</v>
      </c>
      <c r="K284" s="32" t="s">
        <v>157</v>
      </c>
      <c r="L284" s="67">
        <f t="shared" si="22"/>
        <v>103</v>
      </c>
      <c r="M284" s="28"/>
    </row>
    <row r="285" spans="1:13" ht="67.5" customHeight="1">
      <c r="A285" s="11">
        <v>78</v>
      </c>
      <c r="B285" s="89" t="s">
        <v>158</v>
      </c>
      <c r="C285" s="89"/>
      <c r="D285" s="89"/>
      <c r="E285" s="89"/>
      <c r="F285" s="89"/>
      <c r="G285" s="89"/>
      <c r="H285" s="89"/>
      <c r="I285" s="31">
        <v>20</v>
      </c>
      <c r="J285" s="31">
        <v>84</v>
      </c>
      <c r="K285" s="32" t="s">
        <v>144</v>
      </c>
      <c r="L285" s="67">
        <f t="shared" si="22"/>
        <v>1680</v>
      </c>
      <c r="M285" s="28"/>
    </row>
    <row r="286" spans="1:13" ht="118.5" customHeight="1">
      <c r="A286" s="11">
        <v>79</v>
      </c>
      <c r="B286" s="100" t="s">
        <v>140</v>
      </c>
      <c r="C286" s="100"/>
      <c r="D286" s="100"/>
      <c r="E286" s="100"/>
      <c r="F286" s="100"/>
      <c r="G286" s="100"/>
      <c r="H286" s="100"/>
      <c r="I286" s="31">
        <v>20</v>
      </c>
      <c r="J286" s="31">
        <v>188</v>
      </c>
      <c r="K286" s="32" t="s">
        <v>144</v>
      </c>
      <c r="L286" s="67">
        <f t="shared" si="22"/>
        <v>3760</v>
      </c>
      <c r="M286" s="28"/>
    </row>
    <row r="287" spans="1:13" ht="21.75" customHeight="1">
      <c r="A287" s="11">
        <v>80</v>
      </c>
      <c r="B287" s="100" t="s">
        <v>159</v>
      </c>
      <c r="C287" s="100"/>
      <c r="D287" s="100"/>
      <c r="E287" s="100"/>
      <c r="F287" s="100"/>
      <c r="G287" s="100"/>
      <c r="H287" s="100"/>
      <c r="I287" s="31">
        <v>6</v>
      </c>
      <c r="J287" s="31">
        <v>84</v>
      </c>
      <c r="K287" s="32" t="s">
        <v>144</v>
      </c>
      <c r="L287" s="67">
        <f t="shared" si="22"/>
        <v>504</v>
      </c>
      <c r="M287" s="28"/>
    </row>
    <row r="288" spans="1:13" ht="18.75" customHeight="1">
      <c r="A288" s="11">
        <v>81</v>
      </c>
      <c r="B288" s="100" t="s">
        <v>160</v>
      </c>
      <c r="C288" s="100"/>
      <c r="D288" s="100"/>
      <c r="E288" s="100"/>
      <c r="F288" s="100"/>
      <c r="G288" s="100"/>
      <c r="H288" s="100"/>
      <c r="I288" s="31">
        <v>2</v>
      </c>
      <c r="J288" s="31">
        <v>78</v>
      </c>
      <c r="K288" s="32" t="s">
        <v>144</v>
      </c>
      <c r="L288" s="67">
        <f t="shared" si="22"/>
        <v>156</v>
      </c>
      <c r="M288" s="28"/>
    </row>
    <row r="289" spans="1:13" ht="216" customHeight="1">
      <c r="A289" s="11">
        <v>82</v>
      </c>
      <c r="B289" s="100" t="s">
        <v>161</v>
      </c>
      <c r="C289" s="100"/>
      <c r="D289" s="100"/>
      <c r="E289" s="100"/>
      <c r="F289" s="100"/>
      <c r="G289" s="100"/>
      <c r="H289" s="100"/>
      <c r="I289" s="31">
        <v>2</v>
      </c>
      <c r="J289" s="31">
        <v>7248</v>
      </c>
      <c r="K289" s="32" t="s">
        <v>145</v>
      </c>
      <c r="L289" s="67">
        <f>I289*J289</f>
        <v>14496</v>
      </c>
      <c r="M289" s="28"/>
    </row>
    <row r="290" spans="1:13" ht="239.25" customHeight="1">
      <c r="A290" s="11">
        <v>83</v>
      </c>
      <c r="B290" s="89" t="s">
        <v>163</v>
      </c>
      <c r="C290" s="89"/>
      <c r="D290" s="89"/>
      <c r="E290" s="89"/>
      <c r="F290" s="89"/>
      <c r="G290" s="89"/>
      <c r="H290" s="89"/>
      <c r="I290" s="31">
        <v>1</v>
      </c>
      <c r="J290" s="31">
        <v>48162</v>
      </c>
      <c r="K290" s="32" t="s">
        <v>145</v>
      </c>
      <c r="L290" s="67">
        <f t="shared" si="22"/>
        <v>48162</v>
      </c>
      <c r="M290" s="28"/>
    </row>
    <row r="291" spans="1:13" ht="231.75" customHeight="1">
      <c r="A291" s="11">
        <v>84</v>
      </c>
      <c r="B291" s="89" t="s">
        <v>164</v>
      </c>
      <c r="C291" s="89"/>
      <c r="D291" s="89"/>
      <c r="E291" s="89"/>
      <c r="F291" s="89"/>
      <c r="G291" s="89"/>
      <c r="H291" s="89"/>
      <c r="I291" s="31">
        <v>1</v>
      </c>
      <c r="J291" s="31">
        <v>16621</v>
      </c>
      <c r="K291" s="32" t="s">
        <v>145</v>
      </c>
      <c r="L291" s="67">
        <f t="shared" si="22"/>
        <v>16621</v>
      </c>
      <c r="M291" s="28"/>
    </row>
    <row r="292" spans="1:13" ht="49.5" customHeight="1">
      <c r="A292" s="11">
        <v>85</v>
      </c>
      <c r="B292" s="100" t="s">
        <v>142</v>
      </c>
      <c r="C292" s="89"/>
      <c r="D292" s="89"/>
      <c r="E292" s="89"/>
      <c r="F292" s="89"/>
      <c r="G292" s="89"/>
      <c r="H292" s="89"/>
      <c r="I292" s="31">
        <v>2</v>
      </c>
      <c r="J292" s="31">
        <v>430</v>
      </c>
      <c r="K292" s="32" t="s">
        <v>145</v>
      </c>
      <c r="L292" s="67">
        <f t="shared" si="22"/>
        <v>860</v>
      </c>
      <c r="M292" s="28"/>
    </row>
    <row r="293" spans="1:13" ht="38.25" customHeight="1">
      <c r="A293" s="11">
        <v>86</v>
      </c>
      <c r="B293" s="100" t="s">
        <v>141</v>
      </c>
      <c r="C293" s="100"/>
      <c r="D293" s="100"/>
      <c r="E293" s="100"/>
      <c r="F293" s="100"/>
      <c r="G293" s="100"/>
      <c r="H293" s="100"/>
      <c r="I293" s="31">
        <v>2</v>
      </c>
      <c r="J293" s="31">
        <v>484</v>
      </c>
      <c r="K293" s="32" t="s">
        <v>145</v>
      </c>
      <c r="L293" s="67">
        <f t="shared" si="22"/>
        <v>968</v>
      </c>
      <c r="M293" s="28"/>
    </row>
    <row r="294" spans="1:13" ht="36.75" customHeight="1">
      <c r="A294" s="11">
        <v>87</v>
      </c>
      <c r="B294" s="89" t="s">
        <v>165</v>
      </c>
      <c r="C294" s="89"/>
      <c r="D294" s="89"/>
      <c r="E294" s="89"/>
      <c r="F294" s="89"/>
      <c r="G294" s="89"/>
      <c r="H294" s="89"/>
      <c r="I294" s="31">
        <v>2</v>
      </c>
      <c r="J294" s="31">
        <v>58</v>
      </c>
      <c r="K294" s="32" t="s">
        <v>145</v>
      </c>
      <c r="L294" s="67">
        <v>406</v>
      </c>
      <c r="M294" s="28"/>
    </row>
    <row r="295" spans="1:13" ht="57.75" customHeight="1">
      <c r="A295" s="11">
        <v>88</v>
      </c>
      <c r="B295" s="89" t="s">
        <v>166</v>
      </c>
      <c r="C295" s="89"/>
      <c r="D295" s="89"/>
      <c r="E295" s="89"/>
      <c r="F295" s="89"/>
      <c r="G295" s="89"/>
      <c r="H295" s="89"/>
      <c r="I295" s="31">
        <v>2</v>
      </c>
      <c r="J295" s="31">
        <v>341</v>
      </c>
      <c r="K295" s="32" t="s">
        <v>145</v>
      </c>
      <c r="L295" s="67">
        <v>682</v>
      </c>
      <c r="M295" s="28"/>
    </row>
    <row r="296" spans="1:13">
      <c r="A296" s="104" t="s">
        <v>167</v>
      </c>
      <c r="B296" s="104"/>
      <c r="C296" s="104"/>
      <c r="D296" s="104"/>
      <c r="E296" s="104"/>
      <c r="F296" s="104"/>
      <c r="G296" s="104"/>
      <c r="H296" s="104"/>
      <c r="I296" s="104"/>
      <c r="J296" s="104"/>
      <c r="K296" s="104"/>
      <c r="L296" s="68">
        <f>SUM(L7:L295)</f>
        <v>487197.87000000005</v>
      </c>
      <c r="M296" s="28"/>
    </row>
    <row r="297" spans="1:13">
      <c r="A297" s="104" t="s">
        <v>168</v>
      </c>
      <c r="B297" s="104"/>
      <c r="C297" s="104"/>
      <c r="D297" s="104"/>
      <c r="E297" s="104"/>
      <c r="F297" s="104"/>
      <c r="G297" s="104"/>
      <c r="H297" s="104"/>
      <c r="I297" s="104"/>
      <c r="J297" s="104"/>
      <c r="K297" s="104"/>
      <c r="L297" s="68">
        <f>+ROUND(L296*9%,2)</f>
        <v>43847.81</v>
      </c>
      <c r="M297" s="28"/>
    </row>
    <row r="298" spans="1:13">
      <c r="A298" s="104" t="s">
        <v>169</v>
      </c>
      <c r="B298" s="104"/>
      <c r="C298" s="104"/>
      <c r="D298" s="104"/>
      <c r="E298" s="104"/>
      <c r="F298" s="104"/>
      <c r="G298" s="104"/>
      <c r="H298" s="104"/>
      <c r="I298" s="104"/>
      <c r="J298" s="104"/>
      <c r="K298" s="104"/>
      <c r="L298" s="68">
        <f>+ROUND(L296*9%,2)</f>
        <v>43847.81</v>
      </c>
      <c r="M298" s="28"/>
    </row>
    <row r="299" spans="1:13">
      <c r="A299" s="105" t="s">
        <v>170</v>
      </c>
      <c r="B299" s="105"/>
      <c r="C299" s="105"/>
      <c r="D299" s="105"/>
      <c r="E299" s="105"/>
      <c r="F299" s="105"/>
      <c r="G299" s="105"/>
      <c r="H299" s="105"/>
      <c r="I299" s="105"/>
      <c r="J299" s="105"/>
      <c r="K299" s="105"/>
      <c r="L299" s="68">
        <f>SUM(L296:L298)</f>
        <v>574893.49</v>
      </c>
      <c r="M299" s="28"/>
    </row>
    <row r="300" spans="1:13">
      <c r="A300" s="101" t="s">
        <v>171</v>
      </c>
      <c r="B300" s="101"/>
      <c r="C300" s="101"/>
      <c r="D300" s="101"/>
      <c r="E300" s="101"/>
      <c r="F300" s="101"/>
      <c r="G300" s="101"/>
      <c r="H300" s="101"/>
      <c r="I300" s="101"/>
      <c r="J300" s="101"/>
      <c r="K300" s="101"/>
      <c r="L300" s="68">
        <f>+ROUND(L299*1%,2)</f>
        <v>5748.93</v>
      </c>
      <c r="M300" s="28"/>
    </row>
    <row r="301" spans="1:13">
      <c r="A301" s="101" t="s">
        <v>172</v>
      </c>
      <c r="B301" s="101"/>
      <c r="C301" s="101"/>
      <c r="D301" s="101"/>
      <c r="E301" s="101"/>
      <c r="F301" s="101"/>
      <c r="G301" s="101"/>
      <c r="H301" s="101"/>
      <c r="I301" s="101"/>
      <c r="J301" s="101"/>
      <c r="K301" s="101"/>
      <c r="L301" s="68">
        <f>SUM(L299:L300)</f>
        <v>580642.42000000004</v>
      </c>
      <c r="M301" s="28"/>
    </row>
    <row r="302" spans="1:13">
      <c r="A302" s="101" t="s">
        <v>173</v>
      </c>
      <c r="B302" s="101"/>
      <c r="C302" s="101"/>
      <c r="D302" s="101"/>
      <c r="E302" s="101"/>
      <c r="F302" s="101"/>
      <c r="G302" s="101"/>
      <c r="H302" s="101"/>
      <c r="I302" s="101"/>
      <c r="J302" s="101"/>
      <c r="K302" s="101"/>
      <c r="L302" s="68">
        <f>+ROUND(L299*3%,2)</f>
        <v>17246.8</v>
      </c>
      <c r="M302" s="28"/>
    </row>
    <row r="303" spans="1:13">
      <c r="A303" s="101" t="s">
        <v>174</v>
      </c>
      <c r="B303" s="101"/>
      <c r="C303" s="101"/>
      <c r="D303" s="101"/>
      <c r="E303" s="101"/>
      <c r="F303" s="101"/>
      <c r="G303" s="101"/>
      <c r="H303" s="101"/>
      <c r="I303" s="101"/>
      <c r="J303" s="101"/>
      <c r="K303" s="101"/>
      <c r="L303" s="68">
        <f>SUM(L301:L302)</f>
        <v>597889.22000000009</v>
      </c>
      <c r="M303" s="28"/>
    </row>
    <row r="304" spans="1:13" ht="15.75" thickBot="1">
      <c r="A304" s="102" t="s">
        <v>175</v>
      </c>
      <c r="B304" s="102"/>
      <c r="C304" s="102"/>
      <c r="D304" s="102"/>
      <c r="E304" s="102"/>
      <c r="F304" s="102"/>
      <c r="G304" s="102"/>
      <c r="H304" s="102"/>
      <c r="I304" s="102"/>
      <c r="J304" s="102"/>
      <c r="K304" s="102"/>
      <c r="L304" s="69">
        <f>+ROUND(L303,0)</f>
        <v>597889</v>
      </c>
      <c r="M304" s="28"/>
    </row>
    <row r="305" spans="1:13" ht="18" thickBot="1">
      <c r="A305" s="103" t="s">
        <v>190</v>
      </c>
      <c r="B305" s="103"/>
      <c r="C305" s="103"/>
      <c r="D305" s="103"/>
      <c r="E305" s="103"/>
      <c r="F305" s="103"/>
      <c r="G305" s="103"/>
      <c r="H305" s="103"/>
      <c r="I305" s="103"/>
      <c r="J305" s="103"/>
      <c r="K305" s="103"/>
      <c r="L305" s="103"/>
      <c r="M305" s="28"/>
    </row>
    <row r="306" spans="1:13" ht="15.75" thickTop="1">
      <c r="A306" s="4"/>
      <c r="B306" s="3"/>
      <c r="C306" s="5"/>
      <c r="D306" s="5"/>
      <c r="E306" s="5"/>
      <c r="F306" s="5"/>
      <c r="G306" s="5"/>
      <c r="H306" s="3"/>
      <c r="I306" s="2"/>
      <c r="J306" s="2"/>
      <c r="K306" s="2"/>
      <c r="L306" s="16"/>
      <c r="M306" s="28"/>
    </row>
    <row r="307" spans="1:13">
      <c r="A307" s="4"/>
      <c r="B307" s="3"/>
      <c r="C307" s="5"/>
      <c r="D307" s="5"/>
      <c r="E307" s="5"/>
      <c r="F307" s="5"/>
      <c r="G307" s="5"/>
      <c r="H307" s="3"/>
      <c r="I307" s="2"/>
      <c r="J307" s="2"/>
      <c r="K307" s="2"/>
      <c r="L307" s="16"/>
    </row>
    <row r="308" spans="1:13">
      <c r="A308" s="4"/>
      <c r="B308" s="3"/>
      <c r="C308" s="5"/>
      <c r="D308" s="5"/>
      <c r="E308" s="5"/>
      <c r="F308" s="5"/>
      <c r="G308" s="5"/>
      <c r="H308" s="3"/>
      <c r="I308" s="2"/>
      <c r="J308" s="2"/>
      <c r="K308" s="2"/>
      <c r="L308" s="16"/>
    </row>
    <row r="309" spans="1:13">
      <c r="A309" s="4"/>
      <c r="B309" s="3"/>
      <c r="C309" s="5"/>
      <c r="D309" s="5"/>
      <c r="E309" s="5"/>
      <c r="F309" s="5"/>
      <c r="G309" s="5"/>
      <c r="H309" s="3"/>
      <c r="I309" s="2"/>
      <c r="J309" s="2"/>
      <c r="K309" s="2"/>
      <c r="L309" s="16"/>
    </row>
    <row r="310" spans="1:13">
      <c r="A310" s="4"/>
      <c r="B310" s="3"/>
      <c r="C310" s="5"/>
      <c r="D310" s="5"/>
      <c r="E310" s="5"/>
      <c r="F310" s="5"/>
      <c r="G310" s="5"/>
      <c r="H310" s="3"/>
      <c r="I310" s="2"/>
      <c r="J310" s="2"/>
      <c r="K310" s="2"/>
      <c r="L310" s="16"/>
    </row>
    <row r="311" spans="1:13">
      <c r="A311" s="4"/>
      <c r="B311" s="3"/>
      <c r="C311" s="5"/>
      <c r="D311" s="5"/>
      <c r="E311" s="5"/>
      <c r="F311" s="5"/>
      <c r="G311" s="5"/>
      <c r="H311" s="3"/>
      <c r="I311" s="2"/>
      <c r="J311" s="2"/>
      <c r="K311" s="2"/>
      <c r="L311" s="16"/>
    </row>
    <row r="312" spans="1:13">
      <c r="A312" s="4"/>
      <c r="B312" s="3"/>
      <c r="C312" s="5"/>
      <c r="D312" s="5"/>
      <c r="E312" s="5"/>
      <c r="F312" s="5"/>
      <c r="G312" s="5"/>
      <c r="H312" s="3"/>
      <c r="I312" s="2"/>
      <c r="J312" s="2"/>
      <c r="K312" s="2"/>
      <c r="L312" s="16"/>
    </row>
    <row r="313" spans="1:13">
      <c r="A313" s="4"/>
      <c r="B313" s="3"/>
      <c r="C313" s="5"/>
      <c r="D313" s="5"/>
      <c r="E313" s="5"/>
      <c r="F313" s="5"/>
      <c r="G313" s="5"/>
      <c r="H313" s="3"/>
      <c r="I313" s="2"/>
      <c r="J313" s="2"/>
      <c r="K313" s="2"/>
      <c r="L313" s="16"/>
    </row>
    <row r="314" spans="1:13">
      <c r="A314" s="4"/>
      <c r="B314" s="3"/>
      <c r="C314" s="5"/>
      <c r="D314" s="5"/>
      <c r="E314" s="5"/>
      <c r="F314" s="5"/>
      <c r="G314" s="5"/>
      <c r="H314" s="3"/>
      <c r="I314" s="2"/>
      <c r="J314" s="2"/>
      <c r="K314" s="2"/>
      <c r="L314" s="16"/>
    </row>
    <row r="315" spans="1:13">
      <c r="A315" s="4"/>
      <c r="B315" s="3"/>
      <c r="C315" s="5"/>
      <c r="D315" s="5"/>
      <c r="E315" s="5"/>
      <c r="F315" s="5"/>
      <c r="G315" s="5"/>
      <c r="H315" s="3"/>
      <c r="I315" s="2"/>
      <c r="J315" s="2"/>
      <c r="K315" s="2"/>
      <c r="L315" s="16"/>
    </row>
    <row r="316" spans="1:13">
      <c r="A316" s="4"/>
      <c r="B316" s="3"/>
      <c r="C316" s="5"/>
      <c r="D316" s="5"/>
      <c r="E316" s="5"/>
      <c r="F316" s="5"/>
      <c r="G316" s="5"/>
      <c r="H316" s="3"/>
      <c r="I316" s="2"/>
      <c r="J316" s="2"/>
      <c r="K316" s="2"/>
      <c r="L316" s="16"/>
    </row>
    <row r="317" spans="1:13">
      <c r="A317" s="4"/>
      <c r="B317" s="3"/>
      <c r="C317" s="5"/>
      <c r="D317" s="5"/>
      <c r="E317" s="5"/>
      <c r="F317" s="5"/>
      <c r="G317" s="5"/>
      <c r="H317" s="3"/>
      <c r="I317" s="2"/>
      <c r="J317" s="2"/>
      <c r="K317" s="2"/>
      <c r="L317" s="16"/>
    </row>
    <row r="318" spans="1:13">
      <c r="A318" s="4"/>
      <c r="B318" s="3"/>
      <c r="C318" s="5"/>
      <c r="D318" s="5"/>
      <c r="E318" s="5"/>
      <c r="F318" s="5"/>
      <c r="G318" s="5"/>
      <c r="H318" s="3"/>
      <c r="I318" s="2"/>
      <c r="J318" s="2"/>
      <c r="K318" s="2"/>
      <c r="L318" s="2"/>
    </row>
    <row r="319" spans="1:13">
      <c r="A319" s="4"/>
      <c r="B319" s="2"/>
      <c r="C319" s="6"/>
      <c r="D319" s="6"/>
      <c r="E319" s="6"/>
      <c r="F319" s="6"/>
      <c r="G319" s="6"/>
      <c r="H319" s="2"/>
      <c r="I319" s="2"/>
      <c r="J319" s="2"/>
      <c r="K319" s="2"/>
      <c r="L319" s="2"/>
    </row>
    <row r="320" spans="1:13">
      <c r="A320" s="4"/>
      <c r="B320" s="2"/>
      <c r="C320" s="6"/>
      <c r="D320" s="6"/>
      <c r="E320" s="6"/>
      <c r="F320" s="6"/>
      <c r="G320" s="6"/>
      <c r="H320" s="2"/>
      <c r="I320" s="2"/>
      <c r="J320" s="2"/>
      <c r="K320" s="2"/>
      <c r="L320" s="2"/>
    </row>
    <row r="321" spans="1:12">
      <c r="A321" s="4"/>
      <c r="B321" s="2"/>
      <c r="C321" s="6"/>
      <c r="D321" s="6"/>
      <c r="E321" s="6"/>
      <c r="F321" s="6"/>
      <c r="G321" s="6"/>
      <c r="H321" s="2"/>
      <c r="I321" s="2"/>
      <c r="J321" s="2"/>
      <c r="K321" s="2"/>
      <c r="L321" s="2"/>
    </row>
    <row r="322" spans="1:12">
      <c r="A322" s="4"/>
      <c r="B322" s="2"/>
      <c r="C322" s="6"/>
      <c r="D322" s="6"/>
      <c r="E322" s="6"/>
      <c r="F322" s="6"/>
      <c r="G322" s="6"/>
      <c r="H322" s="2"/>
      <c r="I322" s="2"/>
      <c r="J322" s="2"/>
      <c r="K322" s="2"/>
      <c r="L322" s="2"/>
    </row>
    <row r="323" spans="1:12">
      <c r="A323" s="4"/>
      <c r="B323" s="2"/>
      <c r="C323" s="2"/>
      <c r="D323" s="2"/>
      <c r="E323" s="2"/>
      <c r="F323" s="2"/>
      <c r="G323" s="2"/>
      <c r="H323" s="2"/>
      <c r="I323" s="2"/>
      <c r="J323" s="2"/>
      <c r="K323" s="2"/>
      <c r="L323" s="2"/>
    </row>
    <row r="324" spans="1:12">
      <c r="A324" s="4"/>
      <c r="B324" s="2"/>
      <c r="C324" s="2"/>
      <c r="D324" s="2"/>
      <c r="E324" s="2"/>
      <c r="F324" s="2"/>
      <c r="G324" s="2"/>
      <c r="H324" s="2"/>
      <c r="I324" s="2"/>
      <c r="J324" s="2"/>
      <c r="K324" s="2"/>
      <c r="L324" s="2"/>
    </row>
    <row r="325" spans="1:12">
      <c r="A325" s="4"/>
      <c r="B325" s="2"/>
      <c r="C325" s="2"/>
      <c r="D325" s="2"/>
      <c r="E325" s="2"/>
      <c r="F325" s="2"/>
      <c r="G325" s="2"/>
      <c r="H325" s="2"/>
      <c r="I325" s="2"/>
      <c r="J325" s="2"/>
      <c r="K325" s="2"/>
      <c r="L325" s="2"/>
    </row>
    <row r="326" spans="1:12">
      <c r="A326" s="4"/>
      <c r="B326" s="2"/>
      <c r="C326" s="2"/>
      <c r="D326" s="2"/>
      <c r="E326" s="2"/>
      <c r="F326" s="2"/>
      <c r="G326" s="2"/>
      <c r="H326" s="2"/>
      <c r="I326" s="2"/>
      <c r="J326" s="2"/>
      <c r="K326" s="2"/>
      <c r="L326" s="2"/>
    </row>
    <row r="327" spans="1:12">
      <c r="A327" s="4"/>
      <c r="B327" s="2"/>
      <c r="C327" s="2"/>
      <c r="D327" s="2"/>
      <c r="E327" s="2"/>
      <c r="F327" s="2"/>
      <c r="G327" s="2"/>
      <c r="H327" s="2"/>
      <c r="I327" s="2"/>
      <c r="J327" s="2"/>
      <c r="K327" s="2"/>
      <c r="L327" s="2"/>
    </row>
    <row r="328" spans="1:12">
      <c r="A328" s="4"/>
      <c r="B328" s="2"/>
      <c r="C328" s="2"/>
      <c r="D328" s="2"/>
      <c r="E328" s="2"/>
      <c r="F328" s="2"/>
      <c r="G328" s="2"/>
      <c r="H328" s="2"/>
      <c r="I328" s="2"/>
      <c r="J328" s="2"/>
      <c r="K328" s="2"/>
      <c r="L328" s="2"/>
    </row>
    <row r="329" spans="1:12">
      <c r="A329" s="4"/>
      <c r="B329" s="2"/>
      <c r="C329" s="2"/>
      <c r="D329" s="2"/>
      <c r="E329" s="2"/>
      <c r="F329" s="2"/>
      <c r="G329" s="2"/>
      <c r="H329" s="2"/>
      <c r="I329" s="2"/>
      <c r="J329" s="2"/>
      <c r="K329" s="2"/>
      <c r="L329" s="2"/>
    </row>
    <row r="330" spans="1:12">
      <c r="A330" s="4"/>
      <c r="B330" s="2"/>
      <c r="C330" s="2"/>
      <c r="D330" s="2"/>
      <c r="E330" s="2"/>
      <c r="F330" s="2"/>
      <c r="G330" s="2"/>
      <c r="H330" s="2"/>
      <c r="I330" s="2"/>
      <c r="J330" s="2"/>
      <c r="K330" s="2"/>
      <c r="L330" s="2"/>
    </row>
    <row r="331" spans="1:12">
      <c r="A331" s="4"/>
      <c r="B331" s="2"/>
      <c r="C331" s="2"/>
      <c r="D331" s="2"/>
      <c r="E331" s="2"/>
      <c r="F331" s="2"/>
      <c r="G331" s="2"/>
      <c r="H331" s="2"/>
      <c r="I331" s="2"/>
      <c r="J331" s="2"/>
      <c r="K331" s="2"/>
      <c r="L331" s="2"/>
    </row>
    <row r="332" spans="1:12">
      <c r="A332" s="4"/>
      <c r="B332" s="2"/>
      <c r="C332" s="2"/>
      <c r="D332" s="2"/>
      <c r="E332" s="2"/>
      <c r="F332" s="2"/>
      <c r="G332" s="2"/>
      <c r="H332" s="2"/>
      <c r="I332" s="2"/>
      <c r="J332" s="2"/>
      <c r="K332" s="2"/>
      <c r="L332" s="2"/>
    </row>
    <row r="333" spans="1:12">
      <c r="A333" s="4"/>
      <c r="B333" s="2"/>
      <c r="C333" s="2"/>
      <c r="D333" s="2"/>
      <c r="E333" s="2"/>
      <c r="F333" s="2"/>
      <c r="G333" s="2"/>
      <c r="H333" s="2"/>
      <c r="I333" s="2"/>
      <c r="J333" s="2"/>
      <c r="K333" s="2"/>
      <c r="L333" s="2"/>
    </row>
    <row r="334" spans="1:12">
      <c r="A334" s="4"/>
      <c r="B334" s="2"/>
      <c r="C334" s="2"/>
      <c r="D334" s="2"/>
      <c r="E334" s="2"/>
      <c r="F334" s="2"/>
      <c r="G334" s="2"/>
      <c r="H334" s="2"/>
      <c r="I334" s="2"/>
      <c r="J334" s="2"/>
      <c r="K334" s="2"/>
      <c r="L334" s="2"/>
    </row>
    <row r="335" spans="1:12">
      <c r="A335" s="4"/>
      <c r="B335" s="2"/>
      <c r="C335" s="2"/>
      <c r="D335" s="2"/>
      <c r="E335" s="2"/>
      <c r="F335" s="2"/>
      <c r="G335" s="2"/>
      <c r="H335" s="2"/>
      <c r="I335" s="2"/>
      <c r="J335" s="2"/>
      <c r="K335" s="2"/>
      <c r="L335" s="2"/>
    </row>
    <row r="336" spans="1:12">
      <c r="A336" s="4"/>
      <c r="B336" s="2"/>
      <c r="C336" s="2"/>
      <c r="D336" s="2"/>
      <c r="E336" s="2"/>
      <c r="F336" s="2"/>
      <c r="G336" s="2"/>
      <c r="H336" s="2"/>
      <c r="I336" s="2"/>
      <c r="J336" s="2"/>
      <c r="K336" s="2"/>
      <c r="L336" s="2"/>
    </row>
    <row r="337" spans="1:12">
      <c r="A337" s="4"/>
      <c r="B337" s="2"/>
      <c r="C337" s="2"/>
      <c r="D337" s="2"/>
      <c r="E337" s="2"/>
      <c r="F337" s="2"/>
      <c r="G337" s="2"/>
      <c r="H337" s="2"/>
      <c r="I337" s="2"/>
      <c r="J337" s="2"/>
      <c r="K337" s="2"/>
      <c r="L337" s="2"/>
    </row>
    <row r="338" spans="1:12">
      <c r="A338" s="4"/>
      <c r="B338" s="2"/>
      <c r="C338" s="2"/>
      <c r="D338" s="2"/>
      <c r="E338" s="2"/>
      <c r="F338" s="2"/>
      <c r="G338" s="2"/>
      <c r="H338" s="2"/>
      <c r="I338" s="2"/>
      <c r="J338" s="2"/>
      <c r="K338" s="2"/>
      <c r="L338" s="2"/>
    </row>
    <row r="339" spans="1:12">
      <c r="A339" s="4"/>
      <c r="B339" s="2"/>
      <c r="C339" s="2"/>
      <c r="D339" s="2"/>
      <c r="E339" s="2"/>
      <c r="F339" s="2"/>
      <c r="G339" s="2"/>
      <c r="H339" s="2"/>
      <c r="I339" s="2"/>
      <c r="J339" s="2"/>
      <c r="K339" s="2"/>
      <c r="L339" s="2"/>
    </row>
    <row r="340" spans="1:12">
      <c r="A340" s="4"/>
      <c r="B340" s="2"/>
      <c r="C340" s="2"/>
      <c r="D340" s="2"/>
      <c r="E340" s="2"/>
      <c r="F340" s="2"/>
      <c r="G340" s="2"/>
      <c r="H340" s="2"/>
      <c r="I340" s="2"/>
      <c r="J340" s="2"/>
      <c r="K340" s="2"/>
      <c r="L340" s="2"/>
    </row>
    <row r="341" spans="1:12">
      <c r="A341" s="4"/>
      <c r="B341" s="2"/>
      <c r="C341" s="2"/>
      <c r="D341" s="2"/>
      <c r="E341" s="2"/>
      <c r="F341" s="2"/>
      <c r="G341" s="2"/>
      <c r="H341" s="2"/>
      <c r="I341" s="2"/>
      <c r="J341" s="2"/>
      <c r="K341" s="2"/>
      <c r="L341" s="2"/>
    </row>
    <row r="342" spans="1:12">
      <c r="A342" s="4"/>
      <c r="B342" s="2"/>
      <c r="C342" s="2"/>
      <c r="D342" s="2"/>
      <c r="E342" s="2"/>
      <c r="F342" s="2"/>
      <c r="G342" s="2"/>
      <c r="H342" s="2"/>
      <c r="I342" s="2"/>
      <c r="J342" s="2"/>
      <c r="K342" s="2"/>
      <c r="L342" s="2"/>
    </row>
    <row r="343" spans="1:12">
      <c r="A343" s="4"/>
      <c r="B343" s="2"/>
      <c r="C343" s="2"/>
      <c r="D343" s="2"/>
      <c r="E343" s="2"/>
      <c r="F343" s="2"/>
      <c r="G343" s="2"/>
      <c r="H343" s="2"/>
      <c r="I343" s="2"/>
      <c r="J343" s="2"/>
      <c r="K343" s="2"/>
      <c r="L343" s="2"/>
    </row>
    <row r="344" spans="1:12">
      <c r="A344" s="4"/>
      <c r="B344" s="2"/>
      <c r="C344" s="2"/>
      <c r="D344" s="2"/>
      <c r="E344" s="2"/>
      <c r="F344" s="2"/>
      <c r="G344" s="2"/>
      <c r="H344" s="2"/>
      <c r="I344" s="2"/>
      <c r="J344" s="2"/>
      <c r="K344" s="2"/>
      <c r="L344" s="2"/>
    </row>
    <row r="345" spans="1:12">
      <c r="A345" s="4"/>
      <c r="B345" s="2"/>
      <c r="C345" s="2"/>
      <c r="D345" s="2"/>
      <c r="E345" s="2"/>
      <c r="F345" s="2"/>
      <c r="G345" s="2"/>
      <c r="H345" s="2"/>
      <c r="I345" s="2"/>
      <c r="J345" s="2"/>
      <c r="K345" s="2"/>
      <c r="L345" s="2"/>
    </row>
    <row r="346" spans="1:12">
      <c r="A346" s="4"/>
      <c r="B346" s="2"/>
      <c r="C346" s="2"/>
      <c r="D346" s="2"/>
      <c r="E346" s="2"/>
      <c r="F346" s="2"/>
      <c r="G346" s="2"/>
      <c r="H346" s="2"/>
      <c r="I346" s="2"/>
      <c r="J346" s="2"/>
      <c r="K346" s="2"/>
      <c r="L346" s="2"/>
    </row>
    <row r="347" spans="1:12">
      <c r="A347" s="4"/>
      <c r="B347" s="2"/>
      <c r="C347" s="2"/>
      <c r="D347" s="2"/>
      <c r="E347" s="2"/>
      <c r="F347" s="2"/>
      <c r="G347" s="2"/>
      <c r="H347" s="2"/>
      <c r="I347" s="2"/>
      <c r="J347" s="2"/>
      <c r="K347" s="2"/>
      <c r="L347" s="2"/>
    </row>
    <row r="348" spans="1:12">
      <c r="A348" s="4"/>
      <c r="B348" s="2"/>
      <c r="C348" s="2"/>
      <c r="D348" s="2"/>
      <c r="E348" s="2"/>
      <c r="F348" s="2"/>
      <c r="G348" s="2"/>
      <c r="H348" s="2"/>
      <c r="I348" s="2"/>
      <c r="J348" s="2"/>
      <c r="K348" s="2"/>
      <c r="L348" s="2"/>
    </row>
    <row r="349" spans="1:12">
      <c r="A349" s="4"/>
      <c r="B349" s="2"/>
      <c r="C349" s="2"/>
      <c r="D349" s="2"/>
      <c r="E349" s="2"/>
      <c r="F349" s="2"/>
      <c r="G349" s="2"/>
      <c r="H349" s="2"/>
      <c r="I349" s="2"/>
      <c r="J349" s="2"/>
      <c r="K349" s="2"/>
      <c r="L349" s="2"/>
    </row>
    <row r="350" spans="1:12">
      <c r="A350" s="4"/>
      <c r="B350" s="2"/>
      <c r="C350" s="2"/>
      <c r="D350" s="2"/>
      <c r="E350" s="2"/>
      <c r="F350" s="2"/>
      <c r="G350" s="2"/>
      <c r="H350" s="2"/>
      <c r="I350" s="2"/>
      <c r="J350" s="2"/>
      <c r="K350" s="2"/>
      <c r="L350" s="2"/>
    </row>
    <row r="351" spans="1:12">
      <c r="A351" s="4"/>
      <c r="B351" s="2"/>
      <c r="C351" s="2"/>
      <c r="D351" s="2"/>
      <c r="E351" s="2"/>
      <c r="F351" s="2"/>
      <c r="G351" s="2"/>
      <c r="H351" s="2"/>
      <c r="I351" s="2"/>
      <c r="J351" s="2"/>
      <c r="K351" s="2"/>
      <c r="L351" s="2"/>
    </row>
    <row r="352" spans="1:12">
      <c r="A352" s="4"/>
      <c r="B352" s="2"/>
      <c r="C352" s="2"/>
      <c r="D352" s="2"/>
      <c r="E352" s="2"/>
      <c r="F352" s="2"/>
      <c r="G352" s="2"/>
      <c r="H352" s="2"/>
      <c r="I352" s="2"/>
      <c r="J352" s="2"/>
      <c r="K352" s="2"/>
      <c r="L352" s="2"/>
    </row>
    <row r="353" spans="1:12">
      <c r="A353" s="4"/>
      <c r="B353" s="2"/>
      <c r="C353" s="2"/>
      <c r="D353" s="2"/>
      <c r="E353" s="2"/>
      <c r="F353" s="2"/>
      <c r="G353" s="2"/>
      <c r="H353" s="2"/>
      <c r="I353" s="2"/>
      <c r="J353" s="2"/>
      <c r="K353" s="2"/>
      <c r="L353" s="2"/>
    </row>
    <row r="354" spans="1:12">
      <c r="A354" s="4"/>
      <c r="B354" s="2"/>
      <c r="C354" s="2"/>
      <c r="D354" s="2"/>
      <c r="E354" s="2"/>
      <c r="F354" s="2"/>
      <c r="G354" s="2"/>
      <c r="H354" s="2"/>
      <c r="I354" s="2"/>
      <c r="J354" s="2"/>
      <c r="K354" s="2"/>
      <c r="L354" s="2"/>
    </row>
    <row r="355" spans="1:12">
      <c r="A355" s="4"/>
      <c r="B355" s="2"/>
      <c r="C355" s="2"/>
      <c r="D355" s="2"/>
      <c r="E355" s="2"/>
      <c r="F355" s="2"/>
      <c r="G355" s="2"/>
      <c r="H355" s="2"/>
      <c r="I355" s="2"/>
      <c r="J355" s="2"/>
      <c r="K355" s="2"/>
      <c r="L355" s="2"/>
    </row>
    <row r="356" spans="1:12">
      <c r="A356" s="4"/>
      <c r="B356" s="2"/>
      <c r="C356" s="2"/>
      <c r="D356" s="2"/>
      <c r="E356" s="2"/>
      <c r="F356" s="2"/>
      <c r="G356" s="2"/>
      <c r="H356" s="2"/>
      <c r="I356" s="2"/>
      <c r="J356" s="2"/>
      <c r="K356" s="2"/>
      <c r="L356" s="2"/>
    </row>
    <row r="357" spans="1:12">
      <c r="A357" s="4"/>
      <c r="B357" s="2"/>
      <c r="C357" s="2"/>
      <c r="D357" s="2"/>
      <c r="E357" s="2"/>
      <c r="F357" s="2"/>
      <c r="G357" s="2"/>
      <c r="H357" s="2"/>
      <c r="I357" s="2"/>
      <c r="J357" s="2"/>
      <c r="K357" s="2"/>
      <c r="L357" s="2"/>
    </row>
    <row r="358" spans="1:12">
      <c r="A358" s="4"/>
      <c r="B358" s="2"/>
      <c r="C358" s="2"/>
      <c r="D358" s="2"/>
      <c r="E358" s="2"/>
      <c r="F358" s="2"/>
      <c r="G358" s="2"/>
      <c r="H358" s="2"/>
      <c r="I358" s="2"/>
      <c r="J358" s="2"/>
      <c r="K358" s="2"/>
      <c r="L358" s="2"/>
    </row>
    <row r="359" spans="1:12">
      <c r="A359" s="4"/>
      <c r="B359" s="2"/>
      <c r="C359" s="2"/>
      <c r="D359" s="2"/>
      <c r="E359" s="2"/>
      <c r="F359" s="2"/>
      <c r="G359" s="2"/>
      <c r="H359" s="2"/>
      <c r="I359" s="2"/>
      <c r="J359" s="2"/>
      <c r="K359" s="2"/>
      <c r="L359" s="2"/>
    </row>
    <row r="360" spans="1:12">
      <c r="A360" s="4"/>
      <c r="B360" s="2"/>
      <c r="C360" s="2"/>
      <c r="D360" s="2"/>
      <c r="E360" s="2"/>
      <c r="F360" s="2"/>
      <c r="G360" s="2"/>
      <c r="H360" s="2"/>
      <c r="I360" s="2"/>
      <c r="J360" s="2"/>
      <c r="K360" s="2"/>
      <c r="L360" s="2"/>
    </row>
    <row r="361" spans="1:12">
      <c r="A361" s="4"/>
      <c r="B361" s="2"/>
      <c r="C361" s="2"/>
      <c r="D361" s="2"/>
      <c r="E361" s="2"/>
      <c r="F361" s="2"/>
      <c r="G361" s="2"/>
      <c r="H361" s="2"/>
      <c r="I361" s="2"/>
      <c r="J361" s="2"/>
      <c r="K361" s="2"/>
      <c r="L361" s="2"/>
    </row>
    <row r="362" spans="1:12">
      <c r="A362" s="4"/>
      <c r="B362" s="2"/>
      <c r="C362" s="2"/>
      <c r="D362" s="2"/>
      <c r="E362" s="2"/>
      <c r="F362" s="2"/>
      <c r="G362" s="2"/>
      <c r="H362" s="2"/>
      <c r="I362" s="2"/>
      <c r="J362" s="2"/>
      <c r="K362" s="2"/>
      <c r="L362" s="2"/>
    </row>
    <row r="363" spans="1:12">
      <c r="A363" s="4"/>
      <c r="B363" s="2"/>
      <c r="C363" s="2"/>
      <c r="D363" s="2"/>
      <c r="E363" s="2"/>
      <c r="F363" s="2"/>
      <c r="G363" s="2"/>
      <c r="H363" s="2"/>
      <c r="I363" s="2"/>
      <c r="J363" s="2"/>
      <c r="K363" s="2"/>
      <c r="L363" s="2"/>
    </row>
    <row r="364" spans="1:12">
      <c r="A364" s="4"/>
      <c r="B364" s="2"/>
      <c r="C364" s="2"/>
      <c r="D364" s="2"/>
      <c r="E364" s="2"/>
      <c r="F364" s="2"/>
      <c r="G364" s="2"/>
      <c r="H364" s="2"/>
      <c r="I364" s="2"/>
      <c r="J364" s="2"/>
      <c r="K364" s="2"/>
      <c r="L364" s="2"/>
    </row>
    <row r="365" spans="1:12">
      <c r="A365" s="4"/>
      <c r="B365" s="2"/>
      <c r="C365" s="2"/>
      <c r="D365" s="2"/>
      <c r="E365" s="2"/>
      <c r="F365" s="2"/>
      <c r="G365" s="2"/>
      <c r="H365" s="2"/>
      <c r="I365" s="2"/>
      <c r="J365" s="2"/>
      <c r="K365" s="2"/>
      <c r="L365" s="2"/>
    </row>
    <row r="366" spans="1:12">
      <c r="A366" s="2"/>
      <c r="B366" s="2"/>
      <c r="C366" s="2"/>
      <c r="D366" s="2"/>
      <c r="E366" s="2"/>
      <c r="F366" s="2"/>
      <c r="G366" s="2"/>
      <c r="H366" s="2"/>
      <c r="I366" s="2"/>
      <c r="J366" s="2"/>
      <c r="K366" s="2"/>
      <c r="L366" s="2"/>
    </row>
    <row r="367" spans="1:12">
      <c r="A367" s="2"/>
      <c r="B367" s="2"/>
      <c r="C367" s="2"/>
      <c r="D367" s="2"/>
      <c r="E367" s="2"/>
      <c r="F367" s="2"/>
      <c r="G367" s="2"/>
      <c r="H367" s="2"/>
      <c r="I367" s="2"/>
      <c r="J367" s="2"/>
      <c r="K367" s="2"/>
      <c r="L367" s="2"/>
    </row>
    <row r="368" spans="1:12">
      <c r="A368" s="2"/>
      <c r="B368" s="2"/>
      <c r="C368" s="2"/>
      <c r="D368" s="2"/>
      <c r="E368" s="2"/>
      <c r="F368" s="2"/>
      <c r="G368" s="2"/>
      <c r="H368" s="2"/>
      <c r="I368" s="2"/>
      <c r="J368" s="2"/>
      <c r="K368" s="2"/>
      <c r="L368" s="2"/>
    </row>
    <row r="369" spans="1:12">
      <c r="A369" s="2"/>
      <c r="B369" s="2"/>
      <c r="C369" s="2"/>
      <c r="D369" s="2"/>
      <c r="E369" s="2"/>
      <c r="F369" s="2"/>
      <c r="G369" s="2"/>
      <c r="H369" s="2"/>
      <c r="I369" s="2"/>
      <c r="J369" s="2"/>
      <c r="K369" s="2"/>
      <c r="L369" s="2"/>
    </row>
    <row r="370" spans="1:12">
      <c r="A370" s="2"/>
      <c r="B370" s="2"/>
      <c r="C370" s="2"/>
      <c r="D370" s="2"/>
      <c r="E370" s="2"/>
      <c r="F370" s="2"/>
      <c r="G370" s="2"/>
      <c r="H370" s="2"/>
      <c r="I370" s="2"/>
      <c r="J370" s="2"/>
      <c r="K370" s="2"/>
      <c r="L370" s="2"/>
    </row>
    <row r="371" spans="1:12">
      <c r="A371" s="2"/>
      <c r="B371" s="2"/>
      <c r="C371" s="2"/>
      <c r="D371" s="2"/>
      <c r="E371" s="2"/>
      <c r="F371" s="2"/>
      <c r="G371" s="2"/>
      <c r="H371" s="2"/>
      <c r="I371" s="2"/>
      <c r="J371" s="2"/>
      <c r="K371" s="2"/>
      <c r="L371" s="2"/>
    </row>
    <row r="372" spans="1:12">
      <c r="A372" s="2"/>
      <c r="B372" s="2"/>
      <c r="C372" s="2"/>
      <c r="D372" s="2"/>
      <c r="E372" s="2"/>
      <c r="F372" s="2"/>
      <c r="G372" s="2"/>
      <c r="H372" s="2"/>
      <c r="I372" s="2"/>
      <c r="J372" s="2"/>
      <c r="K372" s="2"/>
      <c r="L372" s="2"/>
    </row>
    <row r="373" spans="1:12">
      <c r="A373" s="2"/>
      <c r="B373" s="2"/>
      <c r="C373" s="2"/>
      <c r="D373" s="2"/>
      <c r="E373" s="2"/>
      <c r="F373" s="2"/>
      <c r="G373" s="2"/>
      <c r="H373" s="2"/>
      <c r="I373" s="2"/>
      <c r="J373" s="2"/>
      <c r="K373" s="2"/>
      <c r="L373" s="2"/>
    </row>
    <row r="374" spans="1:12">
      <c r="A374" s="2"/>
      <c r="B374" s="2"/>
      <c r="C374" s="2"/>
      <c r="D374" s="2"/>
      <c r="E374" s="2"/>
      <c r="F374" s="2"/>
      <c r="G374" s="2"/>
      <c r="H374" s="2"/>
      <c r="I374" s="2"/>
      <c r="J374" s="2"/>
      <c r="K374" s="2"/>
      <c r="L374" s="2"/>
    </row>
    <row r="375" spans="1:12">
      <c r="A375" s="2"/>
      <c r="B375" s="2"/>
      <c r="C375" s="2"/>
      <c r="D375" s="2"/>
      <c r="E375" s="2"/>
      <c r="F375" s="2"/>
      <c r="G375" s="2"/>
      <c r="H375" s="2"/>
      <c r="I375" s="2"/>
      <c r="J375" s="2"/>
      <c r="K375" s="2"/>
      <c r="L375" s="2"/>
    </row>
    <row r="376" spans="1:12">
      <c r="A376" s="2"/>
      <c r="B376" s="2"/>
      <c r="C376" s="2"/>
      <c r="D376" s="2"/>
      <c r="E376" s="2"/>
      <c r="F376" s="2"/>
      <c r="G376" s="2"/>
      <c r="H376" s="2"/>
      <c r="I376" s="2"/>
      <c r="J376" s="2"/>
      <c r="K376" s="2"/>
      <c r="L376" s="2"/>
    </row>
    <row r="377" spans="1:12">
      <c r="A377" s="2"/>
      <c r="B377" s="2"/>
      <c r="C377" s="2"/>
      <c r="D377" s="2"/>
      <c r="E377" s="2"/>
      <c r="F377" s="2"/>
      <c r="G377" s="2"/>
      <c r="H377" s="2"/>
      <c r="I377" s="2"/>
      <c r="J377" s="2"/>
      <c r="K377" s="2"/>
      <c r="L377" s="2"/>
    </row>
    <row r="378" spans="1:12">
      <c r="A378" s="2"/>
      <c r="B378" s="2"/>
      <c r="C378" s="2"/>
      <c r="D378" s="2"/>
      <c r="E378" s="2"/>
      <c r="F378" s="2"/>
      <c r="G378" s="2"/>
      <c r="H378" s="2"/>
      <c r="I378" s="2"/>
      <c r="J378" s="2"/>
      <c r="K378" s="2"/>
      <c r="L378" s="2"/>
    </row>
    <row r="379" spans="1:12">
      <c r="A379" s="2"/>
      <c r="B379" s="2"/>
      <c r="C379" s="2"/>
      <c r="D379" s="2"/>
      <c r="E379" s="2"/>
      <c r="F379" s="2"/>
      <c r="G379" s="2"/>
      <c r="H379" s="2"/>
      <c r="I379" s="2"/>
      <c r="J379" s="2"/>
      <c r="K379" s="2"/>
      <c r="L379" s="2"/>
    </row>
    <row r="380" spans="1:12">
      <c r="A380" s="2"/>
      <c r="B380" s="2"/>
      <c r="C380" s="2"/>
      <c r="D380" s="2"/>
      <c r="E380" s="2"/>
      <c r="F380" s="2"/>
      <c r="G380" s="2"/>
      <c r="H380" s="2"/>
      <c r="I380" s="2"/>
      <c r="J380" s="2"/>
      <c r="K380" s="2"/>
      <c r="L380" s="2"/>
    </row>
    <row r="381" spans="1:12">
      <c r="A381" s="2"/>
      <c r="B381" s="2"/>
      <c r="C381" s="2"/>
      <c r="D381" s="2"/>
      <c r="E381" s="2"/>
      <c r="F381" s="2"/>
      <c r="G381" s="2"/>
      <c r="H381" s="2"/>
      <c r="I381" s="2"/>
      <c r="J381" s="2"/>
      <c r="K381" s="2"/>
      <c r="L381" s="2"/>
    </row>
    <row r="382" spans="1:12">
      <c r="A382" s="2"/>
      <c r="B382" s="2"/>
      <c r="C382" s="2"/>
      <c r="D382" s="2"/>
      <c r="E382" s="2"/>
      <c r="F382" s="2"/>
      <c r="G382" s="2"/>
      <c r="H382" s="2"/>
      <c r="I382" s="2"/>
      <c r="J382" s="2"/>
      <c r="K382" s="2"/>
      <c r="L382" s="2"/>
    </row>
    <row r="383" spans="1:12">
      <c r="A383" s="2"/>
      <c r="B383" s="2"/>
      <c r="C383" s="2"/>
      <c r="D383" s="2"/>
      <c r="E383" s="2"/>
      <c r="F383" s="2"/>
      <c r="G383" s="2"/>
      <c r="H383" s="2"/>
      <c r="I383" s="2"/>
      <c r="J383" s="2"/>
      <c r="K383" s="2"/>
      <c r="L383" s="2"/>
    </row>
    <row r="384" spans="1:12">
      <c r="A384" s="2"/>
      <c r="B384" s="2"/>
      <c r="C384" s="2"/>
      <c r="D384" s="2"/>
      <c r="E384" s="2"/>
      <c r="F384" s="2"/>
      <c r="G384" s="2"/>
      <c r="H384" s="2"/>
      <c r="I384" s="2"/>
      <c r="J384" s="2"/>
      <c r="K384" s="2"/>
      <c r="L384" s="2"/>
    </row>
    <row r="385" spans="1:12">
      <c r="A385" s="2"/>
      <c r="B385" s="2"/>
      <c r="C385" s="2"/>
      <c r="D385" s="2"/>
      <c r="E385" s="2"/>
      <c r="F385" s="2"/>
      <c r="G385" s="2"/>
      <c r="H385" s="2"/>
      <c r="I385" s="2"/>
      <c r="J385" s="2"/>
      <c r="K385" s="2"/>
      <c r="L385" s="2"/>
    </row>
    <row r="386" spans="1:12">
      <c r="A386" s="2"/>
      <c r="B386" s="2"/>
      <c r="C386" s="2"/>
      <c r="D386" s="2"/>
      <c r="E386" s="2"/>
      <c r="F386" s="2"/>
      <c r="G386" s="2"/>
      <c r="H386" s="2"/>
      <c r="I386" s="2"/>
      <c r="J386" s="2"/>
      <c r="K386" s="2"/>
      <c r="L386" s="2"/>
    </row>
    <row r="387" spans="1:12">
      <c r="A387" s="2"/>
      <c r="B387" s="2"/>
      <c r="C387" s="2"/>
      <c r="D387" s="2"/>
      <c r="E387" s="2"/>
      <c r="F387" s="2"/>
      <c r="G387" s="2"/>
      <c r="H387" s="2"/>
      <c r="I387" s="2"/>
      <c r="J387" s="2"/>
      <c r="K387" s="2"/>
      <c r="L387" s="2"/>
    </row>
    <row r="388" spans="1:12">
      <c r="A388" s="2"/>
      <c r="B388" s="2"/>
      <c r="C388" s="2"/>
      <c r="D388" s="2"/>
      <c r="E388" s="2"/>
      <c r="F388" s="2"/>
      <c r="G388" s="2"/>
      <c r="H388" s="2"/>
      <c r="I388" s="2"/>
      <c r="J388" s="2"/>
      <c r="K388" s="2"/>
      <c r="L388" s="2"/>
    </row>
    <row r="389" spans="1:12">
      <c r="A389" s="2"/>
      <c r="B389" s="2"/>
      <c r="C389" s="2"/>
      <c r="D389" s="2"/>
      <c r="E389" s="2"/>
      <c r="F389" s="2"/>
      <c r="G389" s="2"/>
      <c r="H389" s="2"/>
      <c r="I389" s="2"/>
      <c r="J389" s="2"/>
      <c r="K389" s="2"/>
      <c r="L389" s="2"/>
    </row>
    <row r="390" spans="1:12">
      <c r="A390" s="2"/>
      <c r="B390" s="2"/>
      <c r="C390" s="2"/>
      <c r="D390" s="2"/>
      <c r="E390" s="2"/>
      <c r="F390" s="2"/>
      <c r="G390" s="2"/>
      <c r="H390" s="2"/>
      <c r="I390" s="2"/>
      <c r="J390" s="2"/>
      <c r="K390" s="2"/>
      <c r="L390" s="2"/>
    </row>
    <row r="391" spans="1:12">
      <c r="A391" s="2"/>
      <c r="B391" s="2"/>
      <c r="C391" s="2"/>
      <c r="D391" s="2"/>
      <c r="E391" s="2"/>
      <c r="F391" s="2"/>
      <c r="G391" s="2"/>
      <c r="H391" s="2"/>
      <c r="I391" s="2"/>
      <c r="J391" s="2"/>
      <c r="K391" s="2"/>
      <c r="L391" s="2"/>
    </row>
    <row r="392" spans="1:12">
      <c r="A392" s="2"/>
      <c r="B392" s="2"/>
      <c r="C392" s="2"/>
      <c r="D392" s="2"/>
      <c r="E392" s="2"/>
      <c r="F392" s="2"/>
      <c r="G392" s="2"/>
      <c r="H392" s="2"/>
      <c r="I392" s="2"/>
      <c r="J392" s="2"/>
      <c r="K392" s="2"/>
      <c r="L392" s="2"/>
    </row>
    <row r="393" spans="1:12">
      <c r="A393" s="2"/>
      <c r="B393" s="2"/>
      <c r="C393" s="2"/>
      <c r="D393" s="2"/>
      <c r="E393" s="2"/>
      <c r="F393" s="2"/>
      <c r="G393" s="2"/>
      <c r="H393" s="2"/>
      <c r="I393" s="2"/>
      <c r="J393" s="2"/>
      <c r="K393" s="2"/>
      <c r="L393" s="2"/>
    </row>
    <row r="394" spans="1:12">
      <c r="A394" s="2"/>
      <c r="B394" s="2"/>
      <c r="C394" s="2"/>
      <c r="D394" s="2"/>
      <c r="E394" s="2"/>
      <c r="F394" s="2"/>
      <c r="G394" s="2"/>
      <c r="H394" s="2"/>
      <c r="I394" s="2"/>
      <c r="J394" s="2"/>
      <c r="K394" s="2"/>
      <c r="L394" s="2"/>
    </row>
    <row r="395" spans="1:12">
      <c r="A395" s="2"/>
      <c r="B395" s="2"/>
      <c r="C395" s="2"/>
      <c r="D395" s="2"/>
      <c r="E395" s="2"/>
      <c r="F395" s="2"/>
      <c r="G395" s="2"/>
      <c r="H395" s="2"/>
      <c r="I395" s="2"/>
      <c r="J395" s="2"/>
      <c r="K395" s="2"/>
      <c r="L395" s="2"/>
    </row>
    <row r="396" spans="1:12">
      <c r="A396" s="2"/>
      <c r="B396" s="2"/>
      <c r="C396" s="2"/>
      <c r="D396" s="2"/>
      <c r="E396" s="2"/>
      <c r="F396" s="2"/>
      <c r="G396" s="2"/>
      <c r="H396" s="2"/>
      <c r="I396" s="2"/>
      <c r="J396" s="2"/>
      <c r="K396" s="2"/>
      <c r="L396" s="2"/>
    </row>
    <row r="397" spans="1:12">
      <c r="A397" s="2"/>
      <c r="B397" s="2"/>
      <c r="C397" s="2"/>
      <c r="D397" s="2"/>
      <c r="E397" s="2"/>
      <c r="F397" s="2"/>
      <c r="G397" s="2"/>
      <c r="H397" s="2"/>
      <c r="I397" s="2"/>
      <c r="J397" s="2"/>
      <c r="K397" s="2"/>
      <c r="L397" s="2"/>
    </row>
    <row r="398" spans="1:12">
      <c r="A398" s="2"/>
      <c r="B398" s="2"/>
      <c r="C398" s="2"/>
      <c r="D398" s="2"/>
      <c r="E398" s="2"/>
      <c r="F398" s="2"/>
      <c r="G398" s="2"/>
      <c r="H398" s="2"/>
      <c r="I398" s="2"/>
      <c r="J398" s="2"/>
      <c r="K398" s="2"/>
      <c r="L398" s="2"/>
    </row>
    <row r="399" spans="1:12">
      <c r="A399" s="2"/>
      <c r="B399" s="2"/>
      <c r="C399" s="2"/>
      <c r="D399" s="2"/>
      <c r="E399" s="2"/>
      <c r="F399" s="2"/>
      <c r="G399" s="2"/>
      <c r="H399" s="2"/>
      <c r="I399" s="2"/>
      <c r="J399" s="2"/>
      <c r="K399" s="2"/>
      <c r="L399" s="2"/>
    </row>
    <row r="400" spans="1:12">
      <c r="A400" s="2"/>
      <c r="B400" s="2"/>
      <c r="C400" s="2"/>
      <c r="D400" s="2"/>
      <c r="E400" s="2"/>
      <c r="F400" s="2"/>
      <c r="G400" s="2"/>
      <c r="H400" s="2"/>
      <c r="I400" s="2"/>
      <c r="J400" s="2"/>
      <c r="K400" s="2"/>
      <c r="L400" s="2"/>
    </row>
    <row r="401" spans="1:12">
      <c r="A401" s="2"/>
      <c r="B401" s="2"/>
      <c r="C401" s="2"/>
      <c r="D401" s="2"/>
      <c r="E401" s="2"/>
      <c r="F401" s="2"/>
      <c r="G401" s="2"/>
      <c r="H401" s="2"/>
      <c r="I401" s="2"/>
      <c r="J401" s="2"/>
      <c r="K401" s="2"/>
      <c r="L401" s="2"/>
    </row>
    <row r="402" spans="1:12">
      <c r="A402" s="2"/>
      <c r="B402" s="2"/>
      <c r="C402" s="2"/>
      <c r="D402" s="2"/>
      <c r="E402" s="2"/>
      <c r="F402" s="2"/>
      <c r="G402" s="2"/>
      <c r="H402" s="2"/>
      <c r="I402" s="2"/>
      <c r="J402" s="2"/>
      <c r="K402" s="2"/>
      <c r="L402" s="2"/>
    </row>
    <row r="403" spans="1:12">
      <c r="A403" s="2"/>
      <c r="B403" s="2"/>
      <c r="C403" s="2"/>
      <c r="D403" s="2"/>
      <c r="E403" s="2"/>
      <c r="F403" s="2"/>
      <c r="G403" s="2"/>
      <c r="H403" s="2"/>
      <c r="I403" s="2"/>
      <c r="J403" s="2"/>
      <c r="K403" s="2"/>
      <c r="L403" s="2"/>
    </row>
    <row r="404" spans="1:12">
      <c r="A404" s="2"/>
      <c r="B404" s="2"/>
      <c r="C404" s="2"/>
      <c r="D404" s="2"/>
      <c r="E404" s="2"/>
      <c r="F404" s="2"/>
      <c r="G404" s="2"/>
      <c r="H404" s="2"/>
      <c r="I404" s="2"/>
      <c r="J404" s="2"/>
      <c r="K404" s="2"/>
      <c r="L404" s="2"/>
    </row>
    <row r="405" spans="1:12">
      <c r="A405" s="2"/>
      <c r="B405" s="2"/>
      <c r="C405" s="2"/>
      <c r="D405" s="2"/>
      <c r="E405" s="2"/>
      <c r="F405" s="2"/>
      <c r="G405" s="2"/>
      <c r="H405" s="2"/>
      <c r="I405" s="2"/>
      <c r="J405" s="2"/>
      <c r="K405" s="2"/>
      <c r="L405" s="2"/>
    </row>
    <row r="406" spans="1:12">
      <c r="A406" s="2"/>
      <c r="B406" s="2"/>
      <c r="C406" s="2"/>
      <c r="D406" s="2"/>
      <c r="E406" s="2"/>
      <c r="F406" s="2"/>
      <c r="G406" s="2"/>
      <c r="H406" s="2"/>
      <c r="I406" s="2"/>
      <c r="J406" s="2"/>
      <c r="K406" s="2"/>
      <c r="L406" s="2"/>
    </row>
    <row r="407" spans="1:12">
      <c r="A407" s="2"/>
      <c r="B407" s="2"/>
      <c r="C407" s="2"/>
      <c r="D407" s="2"/>
      <c r="E407" s="2"/>
      <c r="F407" s="2"/>
      <c r="G407" s="2"/>
      <c r="H407" s="2"/>
      <c r="I407" s="2"/>
      <c r="J407" s="2"/>
      <c r="K407" s="2"/>
      <c r="L407" s="2"/>
    </row>
    <row r="408" spans="1:12">
      <c r="A408" s="2"/>
      <c r="B408" s="2"/>
      <c r="C408" s="2"/>
      <c r="D408" s="2"/>
      <c r="E408" s="2"/>
      <c r="F408" s="2"/>
      <c r="G408" s="2"/>
      <c r="H408" s="2"/>
      <c r="I408" s="2"/>
      <c r="J408" s="2"/>
      <c r="K408" s="2"/>
      <c r="L408" s="2"/>
    </row>
    <row r="409" spans="1:12">
      <c r="A409" s="2"/>
      <c r="B409" s="2"/>
      <c r="C409" s="2"/>
      <c r="D409" s="2"/>
      <c r="E409" s="2"/>
      <c r="F409" s="2"/>
      <c r="G409" s="2"/>
      <c r="H409" s="2"/>
      <c r="I409" s="2"/>
      <c r="J409" s="2"/>
      <c r="K409" s="2"/>
      <c r="L409" s="2"/>
    </row>
    <row r="410" spans="1:12">
      <c r="A410" s="2"/>
      <c r="B410" s="2"/>
      <c r="C410" s="2"/>
      <c r="D410" s="2"/>
      <c r="E410" s="2"/>
      <c r="F410" s="2"/>
      <c r="G410" s="2"/>
      <c r="H410" s="2"/>
      <c r="I410" s="2"/>
      <c r="J410" s="2"/>
      <c r="K410" s="2"/>
      <c r="L410" s="2"/>
    </row>
    <row r="411" spans="1:12">
      <c r="A411" s="2"/>
      <c r="B411" s="2"/>
      <c r="C411" s="2"/>
      <c r="D411" s="2"/>
      <c r="E411" s="2"/>
      <c r="F411" s="2"/>
      <c r="G411" s="2"/>
      <c r="H411" s="2"/>
      <c r="I411" s="2"/>
      <c r="J411" s="2"/>
      <c r="K411" s="2"/>
      <c r="L411" s="2"/>
    </row>
    <row r="412" spans="1:12">
      <c r="A412" s="2"/>
      <c r="B412" s="2"/>
      <c r="C412" s="2"/>
      <c r="D412" s="2"/>
      <c r="E412" s="2"/>
      <c r="F412" s="2"/>
      <c r="G412" s="2"/>
      <c r="H412" s="2"/>
      <c r="I412" s="2"/>
      <c r="J412" s="2"/>
      <c r="K412" s="2"/>
      <c r="L412" s="2"/>
    </row>
    <row r="413" spans="1:12">
      <c r="A413" s="2"/>
      <c r="B413" s="2"/>
      <c r="C413" s="2"/>
      <c r="D413" s="2"/>
      <c r="E413" s="2"/>
      <c r="F413" s="2"/>
      <c r="G413" s="2"/>
      <c r="H413" s="2"/>
      <c r="I413" s="2"/>
      <c r="J413" s="2"/>
      <c r="K413" s="2"/>
      <c r="L413" s="2"/>
    </row>
    <row r="414" spans="1:12">
      <c r="A414" s="2"/>
      <c r="B414" s="2"/>
      <c r="C414" s="2"/>
      <c r="D414" s="2"/>
      <c r="E414" s="2"/>
      <c r="F414" s="2"/>
      <c r="G414" s="2"/>
      <c r="H414" s="2"/>
      <c r="I414" s="2"/>
      <c r="J414" s="2"/>
      <c r="K414" s="2"/>
      <c r="L414" s="2"/>
    </row>
    <row r="415" spans="1:12">
      <c r="A415" s="2"/>
      <c r="B415" s="2"/>
      <c r="C415" s="2"/>
      <c r="D415" s="2"/>
      <c r="E415" s="2"/>
      <c r="F415" s="2"/>
      <c r="G415" s="2"/>
      <c r="H415" s="2"/>
      <c r="I415" s="2"/>
      <c r="J415" s="2"/>
      <c r="K415" s="2"/>
      <c r="L415" s="2"/>
    </row>
    <row r="416" spans="1:12">
      <c r="A416" s="2"/>
      <c r="B416" s="2"/>
      <c r="C416" s="2"/>
      <c r="D416" s="2"/>
      <c r="E416" s="2"/>
      <c r="F416" s="2"/>
      <c r="G416" s="2"/>
      <c r="H416" s="2"/>
      <c r="I416" s="2"/>
      <c r="J416" s="2"/>
      <c r="K416" s="2"/>
      <c r="L416" s="2"/>
    </row>
    <row r="417" spans="1:12">
      <c r="A417" s="2"/>
      <c r="B417" s="2"/>
      <c r="C417" s="2"/>
      <c r="D417" s="2"/>
      <c r="E417" s="2"/>
      <c r="F417" s="2"/>
      <c r="G417" s="2"/>
      <c r="H417" s="2"/>
      <c r="I417" s="2"/>
      <c r="J417" s="2"/>
      <c r="K417" s="2"/>
      <c r="L417" s="2"/>
    </row>
    <row r="418" spans="1:12">
      <c r="A418" s="1"/>
      <c r="B418" s="1"/>
      <c r="C418" s="1"/>
      <c r="D418" s="1"/>
      <c r="E418" s="1"/>
      <c r="F418" s="1"/>
      <c r="G418" s="1"/>
      <c r="H418" s="1"/>
      <c r="I418" s="1"/>
      <c r="J418" s="1"/>
      <c r="K418" s="1"/>
      <c r="L418" s="1"/>
    </row>
    <row r="419" spans="1:12">
      <c r="A419" s="1"/>
      <c r="B419" s="1"/>
      <c r="C419" s="1"/>
      <c r="D419" s="1"/>
      <c r="E419" s="1"/>
      <c r="F419" s="1"/>
      <c r="G419" s="1"/>
      <c r="H419" s="1"/>
      <c r="I419" s="1"/>
      <c r="J419" s="1"/>
      <c r="K419" s="1"/>
      <c r="L419" s="1"/>
    </row>
    <row r="420" spans="1:12">
      <c r="A420" s="1"/>
      <c r="B420" s="1"/>
      <c r="C420" s="1"/>
      <c r="D420" s="1"/>
      <c r="E420" s="1"/>
      <c r="F420" s="1"/>
      <c r="G420" s="1"/>
      <c r="H420" s="1"/>
      <c r="I420" s="1"/>
      <c r="J420" s="1"/>
      <c r="K420" s="1"/>
      <c r="L420" s="1"/>
    </row>
    <row r="421" spans="1:12">
      <c r="A421" s="1"/>
      <c r="B421" s="1"/>
      <c r="C421" s="1"/>
      <c r="D421" s="1"/>
      <c r="E421" s="1"/>
      <c r="F421" s="1"/>
      <c r="G421" s="1"/>
      <c r="H421" s="1"/>
      <c r="I421" s="1"/>
      <c r="J421" s="1"/>
      <c r="K421" s="1"/>
      <c r="L421" s="1"/>
    </row>
    <row r="422" spans="1:12">
      <c r="A422" s="1"/>
      <c r="B422" s="1"/>
      <c r="C422" s="1"/>
      <c r="D422" s="1"/>
      <c r="E422" s="1"/>
      <c r="F422" s="1"/>
      <c r="G422" s="1"/>
      <c r="H422" s="1"/>
      <c r="I422" s="1"/>
      <c r="J422" s="1"/>
      <c r="K422" s="1"/>
      <c r="L422" s="1"/>
    </row>
    <row r="423" spans="1:12">
      <c r="A423" s="1"/>
      <c r="B423" s="1"/>
      <c r="C423" s="1"/>
      <c r="D423" s="1"/>
      <c r="E423" s="1"/>
      <c r="F423" s="1"/>
      <c r="G423" s="1"/>
      <c r="H423" s="1"/>
      <c r="I423" s="1"/>
      <c r="J423" s="1"/>
      <c r="K423" s="1"/>
      <c r="L423" s="1"/>
    </row>
    <row r="424" spans="1:12">
      <c r="A424" s="1"/>
      <c r="B424" s="1"/>
      <c r="C424" s="1"/>
      <c r="D424" s="1"/>
      <c r="E424" s="1"/>
      <c r="F424" s="1"/>
      <c r="G424" s="1"/>
      <c r="H424" s="1"/>
      <c r="I424" s="1"/>
      <c r="J424" s="1"/>
      <c r="K424" s="1"/>
      <c r="L424" s="1"/>
    </row>
    <row r="425" spans="1:12">
      <c r="A425" s="1"/>
      <c r="B425" s="1"/>
      <c r="C425" s="1"/>
      <c r="D425" s="1"/>
      <c r="E425" s="1"/>
      <c r="F425" s="1"/>
      <c r="G425" s="1"/>
      <c r="H425" s="1"/>
      <c r="I425" s="1"/>
      <c r="J425" s="1"/>
      <c r="K425" s="1"/>
      <c r="L425" s="1"/>
    </row>
    <row r="426" spans="1:12">
      <c r="A426" s="1"/>
      <c r="B426" s="1"/>
      <c r="C426" s="1"/>
      <c r="D426" s="1"/>
      <c r="E426" s="1"/>
      <c r="F426" s="1"/>
      <c r="G426" s="1"/>
      <c r="H426" s="1"/>
      <c r="I426" s="1"/>
      <c r="J426" s="1"/>
      <c r="K426" s="1"/>
      <c r="L426" s="1"/>
    </row>
    <row r="427" spans="1:12">
      <c r="A427" s="1"/>
      <c r="B427" s="1"/>
      <c r="C427" s="1"/>
      <c r="D427" s="1"/>
      <c r="E427" s="1"/>
      <c r="F427" s="1"/>
      <c r="G427" s="1"/>
      <c r="H427" s="1"/>
      <c r="I427" s="1"/>
      <c r="J427" s="1"/>
      <c r="K427" s="1"/>
      <c r="L427" s="1"/>
    </row>
    <row r="428" spans="1:12">
      <c r="A428" s="1"/>
      <c r="B428" s="1"/>
      <c r="C428" s="1"/>
      <c r="D428" s="1"/>
      <c r="E428" s="1"/>
      <c r="F428" s="1"/>
      <c r="G428" s="1"/>
      <c r="H428" s="1"/>
      <c r="I428" s="1"/>
      <c r="J428" s="1"/>
      <c r="K428" s="1"/>
      <c r="L428" s="1"/>
    </row>
    <row r="429" spans="1:12">
      <c r="A429" s="1"/>
      <c r="B429" s="1"/>
      <c r="C429" s="1"/>
      <c r="D429" s="1"/>
      <c r="E429" s="1"/>
      <c r="F429" s="1"/>
      <c r="G429" s="1"/>
      <c r="H429" s="1"/>
      <c r="I429" s="1"/>
      <c r="J429" s="1"/>
      <c r="K429" s="1"/>
      <c r="L429" s="1"/>
    </row>
    <row r="430" spans="1:12">
      <c r="A430" s="1"/>
      <c r="B430" s="1"/>
      <c r="C430" s="1"/>
      <c r="D430" s="1"/>
      <c r="E430" s="1"/>
      <c r="F430" s="1"/>
      <c r="G430" s="1"/>
      <c r="H430" s="1"/>
      <c r="I430" s="1"/>
      <c r="J430" s="1"/>
      <c r="K430" s="1"/>
      <c r="L430" s="1"/>
    </row>
    <row r="431" spans="1:12">
      <c r="A431" s="1"/>
      <c r="B431" s="1"/>
      <c r="C431" s="1"/>
      <c r="D431" s="1"/>
      <c r="E431" s="1"/>
      <c r="F431" s="1"/>
      <c r="G431" s="1"/>
      <c r="H431" s="1"/>
      <c r="I431" s="1"/>
      <c r="J431" s="1"/>
      <c r="K431" s="1"/>
      <c r="L431" s="1"/>
    </row>
    <row r="432" spans="1:12">
      <c r="A432" s="1"/>
      <c r="B432" s="1"/>
      <c r="C432" s="1"/>
      <c r="D432" s="1"/>
      <c r="E432" s="1"/>
      <c r="F432" s="1"/>
      <c r="G432" s="1"/>
      <c r="H432" s="1"/>
      <c r="I432" s="1"/>
      <c r="J432" s="1"/>
      <c r="K432" s="1"/>
      <c r="L432" s="1"/>
    </row>
  </sheetData>
  <mergeCells count="112">
    <mergeCell ref="A5:A6"/>
    <mergeCell ref="B5:H5"/>
    <mergeCell ref="I5:I6"/>
    <mergeCell ref="J5:J6"/>
    <mergeCell ref="K5:K6"/>
    <mergeCell ref="L5:L6"/>
    <mergeCell ref="B72:H72"/>
    <mergeCell ref="B79:H79"/>
    <mergeCell ref="B85:H85"/>
    <mergeCell ref="B87:H87"/>
    <mergeCell ref="B97:H97"/>
    <mergeCell ref="B116:H116"/>
    <mergeCell ref="B7:H7"/>
    <mergeCell ref="B16:H16"/>
    <mergeCell ref="B18:H18"/>
    <mergeCell ref="B25:H25"/>
    <mergeCell ref="B35:H35"/>
    <mergeCell ref="B52:H52"/>
    <mergeCell ref="B169:H169"/>
    <mergeCell ref="B171:H171"/>
    <mergeCell ref="B173:H173"/>
    <mergeCell ref="B175:H175"/>
    <mergeCell ref="B176:H176"/>
    <mergeCell ref="B177:H177"/>
    <mergeCell ref="B118:H118"/>
    <mergeCell ref="B120:H120"/>
    <mergeCell ref="B122:H122"/>
    <mergeCell ref="B129:H129"/>
    <mergeCell ref="B147:H147"/>
    <mergeCell ref="B165:H165"/>
    <mergeCell ref="B206:H206"/>
    <mergeCell ref="B207:H207"/>
    <mergeCell ref="B212:H212"/>
    <mergeCell ref="B214:H214"/>
    <mergeCell ref="B222:H222"/>
    <mergeCell ref="B223:H223"/>
    <mergeCell ref="B178:H178"/>
    <mergeCell ref="B179:H179"/>
    <mergeCell ref="B186:H186"/>
    <mergeCell ref="B188:H188"/>
    <mergeCell ref="B200:H200"/>
    <mergeCell ref="B204:H204"/>
    <mergeCell ref="B245:H245"/>
    <mergeCell ref="B246:H246"/>
    <mergeCell ref="B247:H247"/>
    <mergeCell ref="B248:H248"/>
    <mergeCell ref="B250:H250"/>
    <mergeCell ref="B251:H251"/>
    <mergeCell ref="B235:H235"/>
    <mergeCell ref="B236:H236"/>
    <mergeCell ref="B237:H237"/>
    <mergeCell ref="B242:H242"/>
    <mergeCell ref="B243:H243"/>
    <mergeCell ref="B244:H244"/>
    <mergeCell ref="B258:H258"/>
    <mergeCell ref="B259:H259"/>
    <mergeCell ref="B260:H260"/>
    <mergeCell ref="B261:H261"/>
    <mergeCell ref="B262:H262"/>
    <mergeCell ref="B263:H263"/>
    <mergeCell ref="B252:H252"/>
    <mergeCell ref="B253:H253"/>
    <mergeCell ref="B254:H254"/>
    <mergeCell ref="B255:H255"/>
    <mergeCell ref="B256:H256"/>
    <mergeCell ref="B257:H257"/>
    <mergeCell ref="B270:H270"/>
    <mergeCell ref="B271:H271"/>
    <mergeCell ref="B272:H272"/>
    <mergeCell ref="B273:H273"/>
    <mergeCell ref="B274:H274"/>
    <mergeCell ref="B275:H275"/>
    <mergeCell ref="B264:H264"/>
    <mergeCell ref="B265:H265"/>
    <mergeCell ref="B266:H266"/>
    <mergeCell ref="B267:H267"/>
    <mergeCell ref="B268:H268"/>
    <mergeCell ref="B269:H269"/>
    <mergeCell ref="B284:H284"/>
    <mergeCell ref="B285:H285"/>
    <mergeCell ref="B286:H286"/>
    <mergeCell ref="B287:H287"/>
    <mergeCell ref="B276:H276"/>
    <mergeCell ref="B277:H277"/>
    <mergeCell ref="B278:H278"/>
    <mergeCell ref="B279:H279"/>
    <mergeCell ref="B280:H280"/>
    <mergeCell ref="B281:H281"/>
    <mergeCell ref="A305:L305"/>
    <mergeCell ref="A300:K300"/>
    <mergeCell ref="A301:K301"/>
    <mergeCell ref="A302:K302"/>
    <mergeCell ref="A303:K303"/>
    <mergeCell ref="A304:K304"/>
    <mergeCell ref="A1:L1"/>
    <mergeCell ref="A2:L2"/>
    <mergeCell ref="A3:L3"/>
    <mergeCell ref="A4:L4"/>
    <mergeCell ref="B294:H294"/>
    <mergeCell ref="B295:H295"/>
    <mergeCell ref="A296:K296"/>
    <mergeCell ref="A297:K297"/>
    <mergeCell ref="A298:K298"/>
    <mergeCell ref="A299:K299"/>
    <mergeCell ref="B288:H288"/>
    <mergeCell ref="B289:H289"/>
    <mergeCell ref="B290:H290"/>
    <mergeCell ref="B291:H291"/>
    <mergeCell ref="B292:H292"/>
    <mergeCell ref="B293:H293"/>
    <mergeCell ref="B282:H282"/>
    <mergeCell ref="B283:H283"/>
  </mergeCells>
  <pageMargins left="0" right="0" top="0.35433070866141736" bottom="0.35433070866141736" header="0.23622047244094491" footer="0.23622047244094491"/>
  <pageSetup paperSize="9" orientation="portrait" r:id="rId1"/>
</worksheet>
</file>

<file path=xl/worksheets/sheet3.xml><?xml version="1.0" encoding="utf-8"?>
<worksheet xmlns="http://schemas.openxmlformats.org/spreadsheetml/2006/main" xmlns:r="http://schemas.openxmlformats.org/officeDocument/2006/relationships">
  <dimension ref="A1:H75"/>
  <sheetViews>
    <sheetView zoomScaleSheetLayoutView="80" workbookViewId="0">
      <selection activeCell="A4" sqref="A4:F4"/>
    </sheetView>
  </sheetViews>
  <sheetFormatPr defaultRowHeight="15"/>
  <cols>
    <col min="1" max="1" width="4" customWidth="1"/>
    <col min="2" max="2" width="50.28515625" customWidth="1"/>
    <col min="3" max="3" width="9.28515625" customWidth="1"/>
    <col min="4" max="4" width="13.140625" customWidth="1"/>
    <col min="5" max="5" width="5.42578125" customWidth="1"/>
    <col min="6" max="6" width="13.5703125" customWidth="1"/>
  </cols>
  <sheetData>
    <row r="1" spans="1:8">
      <c r="A1" s="112" t="s">
        <v>176</v>
      </c>
      <c r="B1" s="112"/>
      <c r="C1" s="112"/>
      <c r="D1" s="112"/>
      <c r="E1" s="112"/>
      <c r="F1" s="112"/>
    </row>
    <row r="2" spans="1:8">
      <c r="A2" s="113" t="s">
        <v>177</v>
      </c>
      <c r="B2" s="113"/>
      <c r="C2" s="113"/>
      <c r="D2" s="113"/>
      <c r="E2" s="113"/>
      <c r="F2" s="113"/>
    </row>
    <row r="3" spans="1:8" ht="30.75" customHeight="1">
      <c r="A3" s="114" t="s">
        <v>178</v>
      </c>
      <c r="B3" s="114"/>
      <c r="C3" s="114"/>
      <c r="D3" s="114"/>
      <c r="E3" s="114"/>
      <c r="F3" s="114"/>
    </row>
    <row r="4" spans="1:8">
      <c r="A4" s="115" t="s">
        <v>179</v>
      </c>
      <c r="B4" s="115"/>
      <c r="C4" s="115"/>
      <c r="D4" s="115"/>
      <c r="E4" s="115"/>
      <c r="F4" s="115"/>
    </row>
    <row r="5" spans="1:8" ht="22.5">
      <c r="A5" s="36" t="s">
        <v>180</v>
      </c>
      <c r="B5" s="37" t="s">
        <v>181</v>
      </c>
      <c r="C5" s="37" t="s">
        <v>182</v>
      </c>
      <c r="D5" s="37" t="s">
        <v>183</v>
      </c>
      <c r="E5" s="37" t="s">
        <v>8</v>
      </c>
      <c r="F5" s="37" t="s">
        <v>184</v>
      </c>
    </row>
    <row r="6" spans="1:8" ht="96" customHeight="1">
      <c r="A6" s="39">
        <v>1</v>
      </c>
      <c r="B6" s="40" t="s">
        <v>14</v>
      </c>
      <c r="C6" s="41" t="e">
        <f>#REF!</f>
        <v>#REF!</v>
      </c>
      <c r="D6" s="42">
        <v>11927</v>
      </c>
      <c r="E6" s="43" t="s">
        <v>13</v>
      </c>
      <c r="F6" s="44" t="e">
        <f>+ROUND(C6*D6%,2)</f>
        <v>#REF!</v>
      </c>
      <c r="G6" s="35"/>
      <c r="H6" s="35"/>
    </row>
    <row r="7" spans="1:8" ht="71.25" customHeight="1">
      <c r="A7" s="39">
        <v>2</v>
      </c>
      <c r="B7" s="45" t="s">
        <v>15</v>
      </c>
      <c r="C7" s="46" t="e">
        <f>#REF!</f>
        <v>#REF!</v>
      </c>
      <c r="D7" s="42">
        <v>7754</v>
      </c>
      <c r="E7" s="43" t="s">
        <v>13</v>
      </c>
      <c r="F7" s="44" t="e">
        <f>+ROUND(D7%*C7,2)</f>
        <v>#REF!</v>
      </c>
      <c r="G7" s="9"/>
      <c r="H7" s="8"/>
    </row>
    <row r="8" spans="1:8" ht="95.25" customHeight="1">
      <c r="A8" s="50">
        <v>3</v>
      </c>
      <c r="B8" s="51" t="s">
        <v>185</v>
      </c>
      <c r="C8" s="50" t="e">
        <f>#REF!</f>
        <v>#REF!</v>
      </c>
      <c r="D8" s="42">
        <v>52107</v>
      </c>
      <c r="E8" s="43" t="s">
        <v>13</v>
      </c>
      <c r="F8" s="44" t="e">
        <f>+ROUND(D8%*C8,2)</f>
        <v>#REF!</v>
      </c>
    </row>
    <row r="9" spans="1:8" ht="66.75" customHeight="1">
      <c r="A9" s="50">
        <v>4</v>
      </c>
      <c r="B9" s="51" t="s">
        <v>19</v>
      </c>
      <c r="C9" s="50" t="e">
        <f>#REF!</f>
        <v>#REF!</v>
      </c>
      <c r="D9" s="42">
        <v>324</v>
      </c>
      <c r="E9" s="43" t="s">
        <v>20</v>
      </c>
      <c r="F9" s="47" t="e">
        <f t="shared" ref="F9:F24" si="0">+ROUND(D9*C9,2)</f>
        <v>#REF!</v>
      </c>
    </row>
    <row r="10" spans="1:8" ht="67.5">
      <c r="A10" s="50">
        <v>5</v>
      </c>
      <c r="B10" s="51" t="s">
        <v>24</v>
      </c>
      <c r="C10" s="50" t="e">
        <f>#REF!</f>
        <v>#REF!</v>
      </c>
      <c r="D10" s="52">
        <v>3260.93</v>
      </c>
      <c r="E10" s="48" t="s">
        <v>23</v>
      </c>
      <c r="F10" s="44" t="e">
        <f t="shared" si="0"/>
        <v>#REF!</v>
      </c>
    </row>
    <row r="11" spans="1:8" ht="67.5">
      <c r="A11" s="50">
        <v>6</v>
      </c>
      <c r="B11" s="51" t="s">
        <v>25</v>
      </c>
      <c r="C11" s="50" t="e">
        <f>#REF!</f>
        <v>#REF!</v>
      </c>
      <c r="D11" s="53">
        <v>5871.07</v>
      </c>
      <c r="E11" s="43" t="s">
        <v>23</v>
      </c>
      <c r="F11" s="44" t="e">
        <f t="shared" si="0"/>
        <v>#REF!</v>
      </c>
    </row>
    <row r="12" spans="1:8" ht="135">
      <c r="A12" s="50">
        <v>7</v>
      </c>
      <c r="B12" s="51" t="s">
        <v>36</v>
      </c>
      <c r="C12" s="54" t="e">
        <f>#REF!</f>
        <v>#REF!</v>
      </c>
      <c r="D12" s="42">
        <v>196</v>
      </c>
      <c r="E12" s="43" t="s">
        <v>20</v>
      </c>
      <c r="F12" s="47" t="e">
        <f t="shared" si="0"/>
        <v>#REF!</v>
      </c>
    </row>
    <row r="13" spans="1:8" ht="45">
      <c r="A13" s="50">
        <v>8</v>
      </c>
      <c r="B13" s="51" t="s">
        <v>37</v>
      </c>
      <c r="C13" s="50" t="e">
        <f>#REF!</f>
        <v>#REF!</v>
      </c>
      <c r="D13" s="49">
        <f>+'[1]analy. M15 nominal mix'!$F$92</f>
        <v>487.92100000000005</v>
      </c>
      <c r="E13" s="43" t="str">
        <f>+E7</f>
        <v>%Cum</v>
      </c>
      <c r="F13" s="44" t="e">
        <f t="shared" si="0"/>
        <v>#REF!</v>
      </c>
    </row>
    <row r="14" spans="1:8" ht="45">
      <c r="A14" s="50">
        <v>9</v>
      </c>
      <c r="B14" s="51" t="s">
        <v>40</v>
      </c>
      <c r="C14" s="54" t="e">
        <f>#REF!</f>
        <v>#REF!</v>
      </c>
      <c r="D14" s="42">
        <v>24</v>
      </c>
      <c r="E14" s="43" t="s">
        <v>20</v>
      </c>
      <c r="F14" s="47" t="e">
        <f t="shared" si="0"/>
        <v>#REF!</v>
      </c>
    </row>
    <row r="15" spans="1:8" ht="146.25">
      <c r="A15" s="50">
        <v>10</v>
      </c>
      <c r="B15" s="51" t="s">
        <v>41</v>
      </c>
      <c r="C15" s="54" t="e">
        <f>#REF!</f>
        <v>#REF!</v>
      </c>
      <c r="D15" s="42">
        <v>205</v>
      </c>
      <c r="E15" s="43" t="s">
        <v>20</v>
      </c>
      <c r="F15" s="47" t="e">
        <f t="shared" si="0"/>
        <v>#REF!</v>
      </c>
    </row>
    <row r="16" spans="1:8" ht="146.25">
      <c r="A16" s="50">
        <v>11</v>
      </c>
      <c r="B16" s="51" t="s">
        <v>42</v>
      </c>
      <c r="C16" s="54" t="e">
        <f>#REF!</f>
        <v>#REF!</v>
      </c>
      <c r="D16" s="42">
        <v>328</v>
      </c>
      <c r="E16" s="43" t="s">
        <v>20</v>
      </c>
      <c r="F16" s="44" t="e">
        <f t="shared" si="0"/>
        <v>#REF!</v>
      </c>
    </row>
    <row r="17" spans="1:6" ht="157.5">
      <c r="A17" s="50">
        <v>12</v>
      </c>
      <c r="B17" s="51" t="s">
        <v>49</v>
      </c>
      <c r="C17" s="50" t="e">
        <f>#REF!</f>
        <v>#REF!</v>
      </c>
      <c r="D17" s="52">
        <v>262.37</v>
      </c>
      <c r="E17" s="43" t="s">
        <v>48</v>
      </c>
      <c r="F17" s="44" t="e">
        <f t="shared" si="0"/>
        <v>#REF!</v>
      </c>
    </row>
    <row r="18" spans="1:6" ht="123.75">
      <c r="A18" s="50">
        <v>13</v>
      </c>
      <c r="B18" s="51" t="s">
        <v>50</v>
      </c>
      <c r="C18" s="50" t="e">
        <f>#REF!</f>
        <v>#REF!</v>
      </c>
      <c r="D18" s="55">
        <v>58537.78</v>
      </c>
      <c r="E18" s="43" t="s">
        <v>52</v>
      </c>
      <c r="F18" s="44" t="e">
        <f t="shared" si="0"/>
        <v>#REF!</v>
      </c>
    </row>
    <row r="19" spans="1:6" ht="135">
      <c r="A19" s="50">
        <v>14</v>
      </c>
      <c r="B19" s="51" t="s">
        <v>53</v>
      </c>
      <c r="C19" s="54" t="e">
        <f>#REF!</f>
        <v>#REF!</v>
      </c>
      <c r="D19" s="42">
        <v>3773</v>
      </c>
      <c r="E19" s="43" t="s">
        <v>48</v>
      </c>
      <c r="F19" s="47" t="e">
        <f t="shared" si="0"/>
        <v>#REF!</v>
      </c>
    </row>
    <row r="20" spans="1:6" ht="39.75" customHeight="1">
      <c r="A20" s="50">
        <v>15</v>
      </c>
      <c r="B20" s="51" t="s">
        <v>54</v>
      </c>
      <c r="C20" s="54" t="e">
        <f>#REF!</f>
        <v>#REF!</v>
      </c>
      <c r="D20" s="17">
        <v>5028.6000000000004</v>
      </c>
      <c r="E20" s="13" t="s">
        <v>23</v>
      </c>
      <c r="F20" s="15" t="e">
        <f t="shared" si="0"/>
        <v>#REF!</v>
      </c>
    </row>
    <row r="21" spans="1:6" ht="33.75">
      <c r="A21" s="50">
        <v>16</v>
      </c>
      <c r="B21" s="51" t="s">
        <v>58</v>
      </c>
      <c r="C21" s="50" t="e">
        <f>#REF!</f>
        <v>#REF!</v>
      </c>
      <c r="D21" s="21">
        <v>21</v>
      </c>
      <c r="E21" s="13" t="s">
        <v>48</v>
      </c>
      <c r="F21" s="15" t="e">
        <f t="shared" si="0"/>
        <v>#REF!</v>
      </c>
    </row>
    <row r="22" spans="1:6" ht="90">
      <c r="A22" s="50">
        <v>17</v>
      </c>
      <c r="B22" s="51" t="s">
        <v>64</v>
      </c>
      <c r="C22" s="50" t="e">
        <f>#REF!</f>
        <v>#REF!</v>
      </c>
      <c r="D22" s="13">
        <v>138.65</v>
      </c>
      <c r="E22" s="13" t="s">
        <v>48</v>
      </c>
      <c r="F22" s="15" t="e">
        <f t="shared" si="0"/>
        <v>#REF!</v>
      </c>
    </row>
    <row r="23" spans="1:6" ht="97.5" customHeight="1">
      <c r="A23" s="50">
        <v>18</v>
      </c>
      <c r="B23" s="51" t="s">
        <v>68</v>
      </c>
      <c r="C23" s="50" t="e">
        <f>#REF!</f>
        <v>#REF!</v>
      </c>
      <c r="D23" s="17">
        <v>126</v>
      </c>
      <c r="E23" s="13" t="s">
        <v>48</v>
      </c>
      <c r="F23" s="14" t="e">
        <f t="shared" si="0"/>
        <v>#REF!</v>
      </c>
    </row>
    <row r="24" spans="1:6" ht="45">
      <c r="A24" s="50">
        <v>19</v>
      </c>
      <c r="B24" s="51" t="s">
        <v>71</v>
      </c>
      <c r="C24" s="12" t="e">
        <f>#REF!</f>
        <v>#REF!</v>
      </c>
      <c r="D24" s="22">
        <v>32.83</v>
      </c>
      <c r="E24" s="20" t="s">
        <v>48</v>
      </c>
      <c r="F24" s="14" t="e">
        <f t="shared" si="0"/>
        <v>#REF!</v>
      </c>
    </row>
    <row r="25" spans="1:6">
      <c r="A25" s="50">
        <v>20</v>
      </c>
      <c r="B25" s="56"/>
      <c r="C25" s="50"/>
      <c r="D25" s="50"/>
      <c r="E25" s="50"/>
      <c r="F25" s="50"/>
    </row>
    <row r="26" spans="1:6">
      <c r="A26" s="50"/>
      <c r="B26" s="56"/>
      <c r="C26" s="50"/>
      <c r="D26" s="50"/>
      <c r="E26" s="50"/>
      <c r="F26" s="50"/>
    </row>
    <row r="27" spans="1:6">
      <c r="A27" s="50"/>
      <c r="B27" s="56"/>
      <c r="C27" s="50"/>
      <c r="D27" s="50"/>
      <c r="E27" s="50"/>
      <c r="F27" s="50"/>
    </row>
    <row r="28" spans="1:6">
      <c r="A28" s="50"/>
      <c r="B28" s="56"/>
      <c r="C28" s="50"/>
      <c r="D28" s="50"/>
      <c r="E28" s="50"/>
      <c r="F28" s="50"/>
    </row>
    <row r="29" spans="1:6">
      <c r="A29" s="50"/>
      <c r="B29" s="56"/>
      <c r="C29" s="50"/>
      <c r="D29" s="50"/>
      <c r="E29" s="50"/>
      <c r="F29" s="50"/>
    </row>
    <row r="30" spans="1:6">
      <c r="A30" s="50"/>
      <c r="B30" s="56"/>
      <c r="C30" s="50"/>
      <c r="D30" s="50"/>
      <c r="E30" s="50"/>
      <c r="F30" s="50"/>
    </row>
    <row r="31" spans="1:6">
      <c r="A31" s="50"/>
      <c r="B31" s="56"/>
      <c r="C31" s="50"/>
      <c r="D31" s="50"/>
      <c r="E31" s="50"/>
      <c r="F31" s="50"/>
    </row>
    <row r="32" spans="1:6">
      <c r="A32" s="50"/>
      <c r="B32" s="56"/>
      <c r="C32" s="50"/>
      <c r="D32" s="50"/>
      <c r="E32" s="50"/>
      <c r="F32" s="50"/>
    </row>
    <row r="33" spans="1:6">
      <c r="A33" s="50"/>
      <c r="B33" s="56"/>
      <c r="C33" s="50"/>
      <c r="D33" s="50"/>
      <c r="E33" s="50"/>
      <c r="F33" s="50"/>
    </row>
    <row r="34" spans="1:6">
      <c r="A34" s="50"/>
      <c r="B34" s="56"/>
      <c r="C34" s="50"/>
      <c r="D34" s="50"/>
      <c r="E34" s="50"/>
      <c r="F34" s="50"/>
    </row>
    <row r="35" spans="1:6">
      <c r="A35" s="50"/>
      <c r="B35" s="56"/>
      <c r="C35" s="50"/>
      <c r="D35" s="50"/>
      <c r="E35" s="50"/>
      <c r="F35" s="50"/>
    </row>
    <row r="36" spans="1:6">
      <c r="A36" s="50"/>
      <c r="B36" s="56"/>
      <c r="C36" s="50"/>
      <c r="D36" s="50"/>
      <c r="E36" s="50"/>
      <c r="F36" s="50"/>
    </row>
    <row r="37" spans="1:6">
      <c r="A37" s="50"/>
      <c r="B37" s="56"/>
      <c r="C37" s="50"/>
      <c r="D37" s="50"/>
      <c r="E37" s="50"/>
      <c r="F37" s="50"/>
    </row>
    <row r="38" spans="1:6">
      <c r="A38" s="50"/>
      <c r="B38" s="56"/>
      <c r="C38" s="50"/>
      <c r="D38" s="50"/>
      <c r="E38" s="50"/>
      <c r="F38" s="50"/>
    </row>
    <row r="39" spans="1:6">
      <c r="A39" s="50"/>
      <c r="B39" s="56"/>
      <c r="C39" s="50"/>
      <c r="D39" s="50"/>
      <c r="E39" s="50"/>
      <c r="F39" s="50"/>
    </row>
    <row r="40" spans="1:6">
      <c r="A40" s="50"/>
      <c r="B40" s="56"/>
      <c r="C40" s="50"/>
      <c r="D40" s="50"/>
      <c r="E40" s="50"/>
      <c r="F40" s="50"/>
    </row>
    <row r="41" spans="1:6">
      <c r="A41" s="50"/>
      <c r="B41" s="56"/>
      <c r="C41" s="50"/>
      <c r="D41" s="50"/>
      <c r="E41" s="50"/>
      <c r="F41" s="50"/>
    </row>
    <row r="42" spans="1:6">
      <c r="A42" s="50"/>
      <c r="B42" s="56"/>
      <c r="C42" s="50"/>
      <c r="D42" s="50"/>
      <c r="E42" s="50"/>
      <c r="F42" s="50"/>
    </row>
    <row r="43" spans="1:6">
      <c r="A43" s="50"/>
      <c r="B43" s="56"/>
      <c r="C43" s="50"/>
      <c r="D43" s="50"/>
      <c r="E43" s="50"/>
      <c r="F43" s="50"/>
    </row>
    <row r="44" spans="1:6">
      <c r="A44" s="50"/>
      <c r="B44" s="56"/>
      <c r="C44" s="50"/>
      <c r="D44" s="50"/>
      <c r="E44" s="50"/>
      <c r="F44" s="50"/>
    </row>
    <row r="45" spans="1:6">
      <c r="A45" s="50"/>
      <c r="B45" s="56"/>
      <c r="C45" s="50"/>
      <c r="D45" s="50"/>
      <c r="E45" s="50"/>
      <c r="F45" s="50"/>
    </row>
    <row r="46" spans="1:6">
      <c r="A46" s="50"/>
      <c r="B46" s="56"/>
      <c r="C46" s="50"/>
      <c r="D46" s="50"/>
      <c r="E46" s="50"/>
      <c r="F46" s="50"/>
    </row>
    <row r="47" spans="1:6">
      <c r="A47" s="50"/>
      <c r="B47" s="56"/>
      <c r="C47" s="50"/>
      <c r="D47" s="50"/>
      <c r="E47" s="50"/>
      <c r="F47" s="50"/>
    </row>
    <row r="48" spans="1:6">
      <c r="A48" s="50"/>
      <c r="B48" s="56"/>
      <c r="C48" s="50"/>
      <c r="D48" s="50"/>
      <c r="E48" s="50"/>
      <c r="F48" s="50"/>
    </row>
    <row r="49" spans="1:6">
      <c r="A49" s="50"/>
      <c r="B49" s="56"/>
      <c r="C49" s="50"/>
      <c r="D49" s="50"/>
      <c r="E49" s="50"/>
      <c r="F49" s="50"/>
    </row>
    <row r="50" spans="1:6">
      <c r="A50" s="50"/>
      <c r="B50" s="56"/>
      <c r="C50" s="50"/>
      <c r="D50" s="50"/>
      <c r="E50" s="50"/>
      <c r="F50" s="50"/>
    </row>
    <row r="51" spans="1:6">
      <c r="A51" s="50"/>
      <c r="B51" s="56"/>
      <c r="C51" s="50"/>
      <c r="D51" s="50"/>
      <c r="E51" s="50"/>
      <c r="F51" s="50"/>
    </row>
    <row r="52" spans="1:6">
      <c r="A52" s="50"/>
      <c r="B52" s="56"/>
      <c r="C52" s="50"/>
      <c r="D52" s="50"/>
      <c r="E52" s="50"/>
      <c r="F52" s="50"/>
    </row>
    <row r="53" spans="1:6">
      <c r="A53" s="50"/>
      <c r="B53" s="56"/>
      <c r="C53" s="50"/>
      <c r="D53" s="50"/>
      <c r="E53" s="50"/>
      <c r="F53" s="50"/>
    </row>
    <row r="54" spans="1:6">
      <c r="A54" s="50"/>
      <c r="B54" s="56"/>
      <c r="C54" s="50"/>
      <c r="D54" s="50"/>
      <c r="E54" s="50"/>
      <c r="F54" s="50"/>
    </row>
    <row r="55" spans="1:6">
      <c r="A55" s="50"/>
      <c r="B55" s="56"/>
      <c r="C55" s="50"/>
      <c r="D55" s="50"/>
      <c r="E55" s="50"/>
      <c r="F55" s="50"/>
    </row>
    <row r="56" spans="1:6">
      <c r="A56" s="50"/>
      <c r="B56" s="56"/>
      <c r="C56" s="50"/>
      <c r="D56" s="50"/>
      <c r="E56" s="50"/>
      <c r="F56" s="50"/>
    </row>
    <row r="57" spans="1:6">
      <c r="A57" s="50"/>
      <c r="B57" s="56"/>
      <c r="C57" s="50"/>
      <c r="D57" s="50"/>
      <c r="E57" s="50"/>
      <c r="F57" s="50"/>
    </row>
    <row r="58" spans="1:6">
      <c r="A58" s="50"/>
      <c r="B58" s="56"/>
      <c r="C58" s="50"/>
      <c r="D58" s="50"/>
      <c r="E58" s="50"/>
      <c r="F58" s="50"/>
    </row>
    <row r="59" spans="1:6">
      <c r="A59" s="50"/>
      <c r="B59" s="56"/>
      <c r="C59" s="50"/>
      <c r="D59" s="50"/>
      <c r="E59" s="50"/>
      <c r="F59" s="50"/>
    </row>
    <row r="60" spans="1:6">
      <c r="A60" s="50"/>
      <c r="B60" s="56"/>
      <c r="C60" s="50"/>
      <c r="D60" s="50"/>
      <c r="E60" s="50"/>
      <c r="F60" s="50"/>
    </row>
    <row r="61" spans="1:6">
      <c r="A61" s="50"/>
      <c r="B61" s="56"/>
      <c r="C61" s="50"/>
      <c r="D61" s="50"/>
      <c r="E61" s="50"/>
      <c r="F61" s="50"/>
    </row>
    <row r="62" spans="1:6">
      <c r="A62" s="50"/>
      <c r="B62" s="56"/>
      <c r="C62" s="50"/>
      <c r="D62" s="50"/>
      <c r="E62" s="50"/>
      <c r="F62" s="50"/>
    </row>
    <row r="63" spans="1:6">
      <c r="A63" s="50"/>
      <c r="B63" s="56"/>
      <c r="C63" s="50"/>
      <c r="D63" s="50"/>
      <c r="E63" s="50"/>
      <c r="F63" s="50"/>
    </row>
    <row r="64" spans="1:6">
      <c r="A64" s="50"/>
      <c r="B64" s="56"/>
      <c r="C64" s="50"/>
      <c r="D64" s="50"/>
      <c r="E64" s="50"/>
      <c r="F64" s="50"/>
    </row>
    <row r="65" spans="1:6">
      <c r="A65" s="50"/>
      <c r="B65" s="56"/>
      <c r="C65" s="50"/>
      <c r="D65" s="50"/>
      <c r="E65" s="50"/>
      <c r="F65" s="50"/>
    </row>
    <row r="66" spans="1:6">
      <c r="A66" s="50"/>
      <c r="B66" s="56"/>
      <c r="C66" s="50"/>
      <c r="D66" s="50"/>
      <c r="E66" s="50"/>
      <c r="F66" s="50"/>
    </row>
    <row r="67" spans="1:6">
      <c r="A67" s="50"/>
      <c r="B67" s="56"/>
      <c r="C67" s="50"/>
      <c r="D67" s="50"/>
      <c r="E67" s="50"/>
      <c r="F67" s="50"/>
    </row>
    <row r="68" spans="1:6">
      <c r="A68" s="50"/>
      <c r="B68" s="56"/>
      <c r="C68" s="50"/>
      <c r="D68" s="50"/>
      <c r="E68" s="50"/>
      <c r="F68" s="50"/>
    </row>
    <row r="69" spans="1:6">
      <c r="A69" s="50"/>
      <c r="B69" s="56"/>
      <c r="C69" s="50"/>
      <c r="D69" s="50"/>
      <c r="E69" s="50"/>
      <c r="F69" s="50"/>
    </row>
    <row r="70" spans="1:6">
      <c r="A70" s="50"/>
      <c r="B70" s="56"/>
      <c r="C70" s="50"/>
      <c r="D70" s="50"/>
      <c r="E70" s="50"/>
      <c r="F70" s="50"/>
    </row>
    <row r="71" spans="1:6">
      <c r="A71" s="50"/>
      <c r="B71" s="56"/>
      <c r="C71" s="50"/>
      <c r="D71" s="50"/>
      <c r="E71" s="50"/>
      <c r="F71" s="50"/>
    </row>
    <row r="72" spans="1:6">
      <c r="A72" s="50"/>
      <c r="B72" s="56"/>
      <c r="C72" s="50"/>
      <c r="D72" s="50"/>
      <c r="E72" s="50"/>
      <c r="F72" s="50"/>
    </row>
    <row r="73" spans="1:6">
      <c r="A73" s="50"/>
      <c r="B73" s="56"/>
      <c r="C73" s="50"/>
      <c r="D73" s="50"/>
      <c r="E73" s="50"/>
      <c r="F73" s="50"/>
    </row>
    <row r="74" spans="1:6">
      <c r="A74" s="50"/>
      <c r="B74" s="56"/>
      <c r="C74" s="50"/>
      <c r="D74" s="50"/>
      <c r="E74" s="50"/>
      <c r="F74" s="50"/>
    </row>
    <row r="75" spans="1:6">
      <c r="B75" s="38"/>
    </row>
  </sheetData>
  <mergeCells count="4">
    <mergeCell ref="A1:F1"/>
    <mergeCell ref="A2:F2"/>
    <mergeCell ref="A3:F3"/>
    <mergeCell ref="A4:F4"/>
  </mergeCells>
  <pageMargins left="0.35433070866141736" right="0.35433070866141736" top="0.35433070866141736" bottom="0.35433070866141736" header="0.31496062992125984" footer="0.31496062992125984"/>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Sheet1 (3)</vt:lpstr>
      <vt:lpstr>Sheet1 (2)</vt:lpstr>
      <vt:lpstr>Sheet2</vt:lpstr>
      <vt:lpstr>'Sheet1 (2)'!Print_Area</vt:lpstr>
      <vt:lpstr>'Sheet1 (3)'!Print_Area</vt:lpstr>
      <vt:lpstr>Sheet2!Print_Area</vt:lpstr>
      <vt:lpstr>'Sheet1 (2)'!Print_Titles</vt:lpstr>
      <vt:lpstr>'Sheet1 (3)'!Print_Titles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NAWAZ</cp:lastModifiedBy>
  <cp:lastPrinted>2025-06-24T13:03:56Z</cp:lastPrinted>
  <dcterms:created xsi:type="dcterms:W3CDTF">2025-01-07T08:05:04Z</dcterms:created>
  <dcterms:modified xsi:type="dcterms:W3CDTF">2025-07-24T09:39:07Z</dcterms:modified>
</cp:coreProperties>
</file>