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Building Estimate (2)" sheetId="2" r:id="rId1"/>
    <sheet name="Building Estimate" sheetId="1" r:id="rId2"/>
  </sheets>
  <definedNames>
    <definedName name="_xlnm._FilterDatabase" localSheetId="1" hidden="1">'Building Estimate'!$A$4:$L$311</definedName>
    <definedName name="_xlnm._FilterDatabase" localSheetId="0" hidden="1">'Building Estimate (2)'!$A$4:$L$311</definedName>
    <definedName name="_xlnm.Print_Titles" localSheetId="1">'Building Estimate'!$4:$4</definedName>
    <definedName name="_xlnm.Print_Titles" localSheetId="0">'Building Estimate (2)'!$4:$4</definedName>
  </definedNames>
  <calcPr calcId="124519"/>
  <fileRecoveryPr autoRecover="0"/>
</workbook>
</file>

<file path=xl/calcChain.xml><?xml version="1.0" encoding="utf-8"?>
<calcChain xmlns="http://schemas.openxmlformats.org/spreadsheetml/2006/main">
  <c r="H59" i="2"/>
  <c r="H60"/>
  <c r="H61" s="1"/>
  <c r="H206" l="1"/>
  <c r="L260" l="1"/>
  <c r="L259"/>
  <c r="L258"/>
  <c r="L257"/>
  <c r="L256"/>
  <c r="L255"/>
  <c r="L254"/>
  <c r="L253"/>
  <c r="L252"/>
  <c r="L251"/>
  <c r="L250"/>
  <c r="L249"/>
  <c r="L248"/>
  <c r="L247"/>
  <c r="F247"/>
  <c r="L246"/>
  <c r="F246"/>
  <c r="L245"/>
  <c r="F245"/>
  <c r="L244"/>
  <c r="F244"/>
  <c r="L243"/>
  <c r="F243"/>
  <c r="L242"/>
  <c r="F242"/>
  <c r="L241"/>
  <c r="F241"/>
  <c r="L240"/>
  <c r="F240"/>
  <c r="L239"/>
  <c r="F239"/>
  <c r="L238"/>
  <c r="F238"/>
  <c r="L237"/>
  <c r="F237"/>
  <c r="L236"/>
  <c r="L235"/>
  <c r="L234"/>
  <c r="L233"/>
  <c r="L232"/>
  <c r="L231"/>
  <c r="L230"/>
  <c r="L229"/>
  <c r="L228"/>
  <c r="L227"/>
  <c r="L226"/>
  <c r="L225"/>
  <c r="L224"/>
  <c r="L223"/>
  <c r="L222"/>
  <c r="L221"/>
  <c r="L220"/>
  <c r="L219"/>
  <c r="L218"/>
  <c r="L217"/>
  <c r="L216"/>
  <c r="L215"/>
  <c r="L214"/>
  <c r="L213"/>
  <c r="L212"/>
  <c r="L211"/>
  <c r="L210"/>
  <c r="L209"/>
  <c r="H208"/>
  <c r="I207" s="1"/>
  <c r="L207" s="1"/>
  <c r="I205"/>
  <c r="L205" s="1"/>
  <c r="H203"/>
  <c r="H202"/>
  <c r="E201"/>
  <c r="H201" s="1"/>
  <c r="E200"/>
  <c r="H200" s="1"/>
  <c r="H198"/>
  <c r="I197" s="1"/>
  <c r="L197" s="1"/>
  <c r="H195"/>
  <c r="H194"/>
  <c r="H193"/>
  <c r="H192"/>
  <c r="H191"/>
  <c r="H190"/>
  <c r="H189"/>
  <c r="H188"/>
  <c r="H186"/>
  <c r="I185" s="1"/>
  <c r="L185" s="1"/>
  <c r="E181"/>
  <c r="H181" s="1"/>
  <c r="H180"/>
  <c r="H179"/>
  <c r="E178"/>
  <c r="H178" s="1"/>
  <c r="F175"/>
  <c r="H173"/>
  <c r="H172"/>
  <c r="H171"/>
  <c r="H169"/>
  <c r="I168" s="1"/>
  <c r="L168" s="1"/>
  <c r="L165"/>
  <c r="G164"/>
  <c r="E164"/>
  <c r="H163"/>
  <c r="H162"/>
  <c r="H161"/>
  <c r="H160"/>
  <c r="H159"/>
  <c r="H154"/>
  <c r="H153"/>
  <c r="H152"/>
  <c r="H151"/>
  <c r="H150"/>
  <c r="H149"/>
  <c r="H148"/>
  <c r="I145"/>
  <c r="L145" s="1"/>
  <c r="I143"/>
  <c r="L143" s="1"/>
  <c r="H141"/>
  <c r="I140" s="1"/>
  <c r="L140" s="1"/>
  <c r="H138"/>
  <c r="I137" s="1"/>
  <c r="L137" s="1"/>
  <c r="H136"/>
  <c r="I135" s="1"/>
  <c r="L135" s="1"/>
  <c r="H134"/>
  <c r="I133" s="1"/>
  <c r="L133" s="1"/>
  <c r="H132"/>
  <c r="I131" s="1"/>
  <c r="L131" s="1"/>
  <c r="E129"/>
  <c r="H129" s="1"/>
  <c r="H128"/>
  <c r="H125"/>
  <c r="G124"/>
  <c r="E124"/>
  <c r="H123"/>
  <c r="H122"/>
  <c r="H121"/>
  <c r="H120"/>
  <c r="H119"/>
  <c r="H118"/>
  <c r="H117"/>
  <c r="H116"/>
  <c r="H115"/>
  <c r="H114"/>
  <c r="H113"/>
  <c r="H112"/>
  <c r="H107"/>
  <c r="H106"/>
  <c r="F104"/>
  <c r="H99"/>
  <c r="H98"/>
  <c r="H97"/>
  <c r="H95"/>
  <c r="H94"/>
  <c r="H93"/>
  <c r="H92"/>
  <c r="E91"/>
  <c r="H91" s="1"/>
  <c r="H90"/>
  <c r="H89"/>
  <c r="H88"/>
  <c r="G87"/>
  <c r="H87" s="1"/>
  <c r="H86"/>
  <c r="F84"/>
  <c r="E84"/>
  <c r="H83"/>
  <c r="H80"/>
  <c r="E79"/>
  <c r="H79" s="1"/>
  <c r="E78"/>
  <c r="H78" s="1"/>
  <c r="H77"/>
  <c r="H76"/>
  <c r="H74"/>
  <c r="H73"/>
  <c r="G72"/>
  <c r="H72" s="1"/>
  <c r="H69"/>
  <c r="H68"/>
  <c r="H66"/>
  <c r="H65"/>
  <c r="H64"/>
  <c r="H63"/>
  <c r="I58"/>
  <c r="L58" s="1"/>
  <c r="E54"/>
  <c r="H54" s="1"/>
  <c r="E53"/>
  <c r="H53" s="1"/>
  <c r="H52"/>
  <c r="H48"/>
  <c r="H47"/>
  <c r="H46"/>
  <c r="H45"/>
  <c r="H42"/>
  <c r="H41"/>
  <c r="E40"/>
  <c r="H40" s="1"/>
  <c r="H36"/>
  <c r="H35"/>
  <c r="H32"/>
  <c r="H31"/>
  <c r="D30"/>
  <c r="H30" s="1"/>
  <c r="F29"/>
  <c r="E29"/>
  <c r="B29"/>
  <c r="H27"/>
  <c r="H26"/>
  <c r="D25"/>
  <c r="H25" s="1"/>
  <c r="F22"/>
  <c r="E22"/>
  <c r="H21"/>
  <c r="H20"/>
  <c r="H18"/>
  <c r="H17"/>
  <c r="D16"/>
  <c r="H16" s="1"/>
  <c r="F14"/>
  <c r="E14"/>
  <c r="H11"/>
  <c r="E10"/>
  <c r="E67" s="1"/>
  <c r="H67" s="1"/>
  <c r="G9"/>
  <c r="H9" s="1"/>
  <c r="G8"/>
  <c r="H8" s="1"/>
  <c r="H7"/>
  <c r="H204" l="1"/>
  <c r="I199" s="1"/>
  <c r="L199" s="1"/>
  <c r="H155"/>
  <c r="H157" s="1"/>
  <c r="I156" s="1"/>
  <c r="L156" s="1"/>
  <c r="H22"/>
  <c r="H29"/>
  <c r="H49"/>
  <c r="I44" s="1"/>
  <c r="L44" s="1"/>
  <c r="E51"/>
  <c r="H51" s="1"/>
  <c r="H10"/>
  <c r="H12" s="1"/>
  <c r="I6" s="1"/>
  <c r="H14"/>
  <c r="I14" s="1"/>
  <c r="L14" s="1"/>
  <c r="H84"/>
  <c r="H130"/>
  <c r="I127" s="1"/>
  <c r="L127" s="1"/>
  <c r="H70"/>
  <c r="I62" s="1"/>
  <c r="L62" s="1"/>
  <c r="H55"/>
  <c r="I50" s="1"/>
  <c r="L50" s="1"/>
  <c r="E19"/>
  <c r="H19" s="1"/>
  <c r="H23" s="1"/>
  <c r="I15" s="1"/>
  <c r="L15" s="1"/>
  <c r="H43"/>
  <c r="I39" s="1"/>
  <c r="L39" s="1"/>
  <c r="E75"/>
  <c r="H75" s="1"/>
  <c r="H81" s="1"/>
  <c r="I71" s="1"/>
  <c r="H108"/>
  <c r="I105" s="1"/>
  <c r="L105" s="1"/>
  <c r="H124"/>
  <c r="H126" s="1"/>
  <c r="I111" s="1"/>
  <c r="L111" s="1"/>
  <c r="H164"/>
  <c r="H165" s="1"/>
  <c r="H174"/>
  <c r="H175" s="1"/>
  <c r="H176" s="1"/>
  <c r="I170" s="1"/>
  <c r="L170" s="1"/>
  <c r="H196"/>
  <c r="I187" s="1"/>
  <c r="L187" s="1"/>
  <c r="H182"/>
  <c r="E96"/>
  <c r="I147" l="1"/>
  <c r="L147" s="1"/>
  <c r="F57"/>
  <c r="H57" s="1"/>
  <c r="I56" s="1"/>
  <c r="L56" s="1"/>
  <c r="L6"/>
  <c r="H167"/>
  <c r="I166" s="1"/>
  <c r="L166" s="1"/>
  <c r="I158"/>
  <c r="L158" s="1"/>
  <c r="F110"/>
  <c r="I109" s="1"/>
  <c r="L109" s="1"/>
  <c r="L71"/>
  <c r="E28"/>
  <c r="E37" s="1"/>
  <c r="H37" s="1"/>
  <c r="H38" s="1"/>
  <c r="I34" s="1"/>
  <c r="L34" s="1"/>
  <c r="H96"/>
  <c r="H100" s="1"/>
  <c r="E104"/>
  <c r="H104" s="1"/>
  <c r="I103" s="1"/>
  <c r="L103" s="1"/>
  <c r="H28"/>
  <c r="H33" s="1"/>
  <c r="I24" s="1"/>
  <c r="L24" s="1"/>
  <c r="I177"/>
  <c r="L177" s="1"/>
  <c r="H184"/>
  <c r="I183" s="1"/>
  <c r="L183" s="1"/>
  <c r="C102" l="1"/>
  <c r="H102" s="1"/>
  <c r="I101" s="1"/>
  <c r="L101" s="1"/>
  <c r="I82"/>
  <c r="L82" s="1"/>
  <c r="K261" l="1"/>
  <c r="K262" s="1"/>
  <c r="K263" l="1"/>
  <c r="K264" s="1"/>
  <c r="K267" s="1"/>
  <c r="K265" l="1"/>
  <c r="K268" s="1"/>
  <c r="K269" s="1"/>
  <c r="K266" l="1"/>
  <c r="F14" i="1"/>
  <c r="E14"/>
  <c r="H206"/>
  <c r="H141"/>
  <c r="H138"/>
  <c r="H136"/>
  <c r="H134"/>
  <c r="H14" l="1"/>
  <c r="I14" s="1"/>
  <c r="L14" s="1"/>
  <c r="F175"/>
  <c r="H169"/>
  <c r="E164"/>
  <c r="E129"/>
  <c r="H129" s="1"/>
  <c r="H148"/>
  <c r="H128"/>
  <c r="H112"/>
  <c r="H107"/>
  <c r="H106"/>
  <c r="H86"/>
  <c r="H88"/>
  <c r="H89"/>
  <c r="H90"/>
  <c r="H92"/>
  <c r="H93"/>
  <c r="H94"/>
  <c r="H95"/>
  <c r="H97"/>
  <c r="H98"/>
  <c r="H99"/>
  <c r="G72"/>
  <c r="G87"/>
  <c r="H87" s="1"/>
  <c r="F84"/>
  <c r="E84"/>
  <c r="H83"/>
  <c r="E78"/>
  <c r="H74"/>
  <c r="H73"/>
  <c r="H72"/>
  <c r="H69"/>
  <c r="H68"/>
  <c r="H64"/>
  <c r="H63"/>
  <c r="E53"/>
  <c r="H84" l="1"/>
  <c r="H108"/>
  <c r="H130"/>
  <c r="I127" s="1"/>
  <c r="H47"/>
  <c r="H41"/>
  <c r="E40"/>
  <c r="H40" s="1"/>
  <c r="H36"/>
  <c r="H35"/>
  <c r="H11"/>
  <c r="H17"/>
  <c r="H18"/>
  <c r="H20"/>
  <c r="H21"/>
  <c r="H26"/>
  <c r="H27"/>
  <c r="H31"/>
  <c r="H32"/>
  <c r="G9"/>
  <c r="H9" s="1"/>
  <c r="G8"/>
  <c r="H8" s="1"/>
  <c r="H7"/>
  <c r="E79"/>
  <c r="E10"/>
  <c r="E67" s="1"/>
  <c r="H203"/>
  <c r="H202"/>
  <c r="H195"/>
  <c r="H194"/>
  <c r="H193"/>
  <c r="H192"/>
  <c r="H191"/>
  <c r="H190"/>
  <c r="H189"/>
  <c r="H188"/>
  <c r="H196" l="1"/>
  <c r="H10"/>
  <c r="H12" s="1"/>
  <c r="E201"/>
  <c r="H201" s="1"/>
  <c r="E200"/>
  <c r="H200" s="1"/>
  <c r="H180"/>
  <c r="H179"/>
  <c r="E181"/>
  <c r="H181" s="1"/>
  <c r="H173"/>
  <c r="H172"/>
  <c r="H171"/>
  <c r="G164"/>
  <c r="H163"/>
  <c r="H162"/>
  <c r="H161"/>
  <c r="H160"/>
  <c r="H159"/>
  <c r="H153"/>
  <c r="H154"/>
  <c r="H152"/>
  <c r="H151"/>
  <c r="H150"/>
  <c r="H149"/>
  <c r="H132"/>
  <c r="H125"/>
  <c r="H123"/>
  <c r="H122"/>
  <c r="H121"/>
  <c r="H120"/>
  <c r="H119"/>
  <c r="H118"/>
  <c r="H117"/>
  <c r="H116"/>
  <c r="H115"/>
  <c r="H114"/>
  <c r="H113"/>
  <c r="H174" l="1"/>
  <c r="H175" s="1"/>
  <c r="H176" s="1"/>
  <c r="I170" s="1"/>
  <c r="H204"/>
  <c r="I199" s="1"/>
  <c r="H155"/>
  <c r="H164"/>
  <c r="H165" s="1"/>
  <c r="I147" l="1"/>
  <c r="H157"/>
  <c r="I156" s="1"/>
  <c r="L156" s="1"/>
  <c r="F104"/>
  <c r="H79" l="1"/>
  <c r="H80"/>
  <c r="H78"/>
  <c r="H77"/>
  <c r="H76"/>
  <c r="E91"/>
  <c r="H91" s="1"/>
  <c r="E75" l="1"/>
  <c r="H75" s="1"/>
  <c r="H81" s="1"/>
  <c r="H67"/>
  <c r="H66"/>
  <c r="H65"/>
  <c r="H60"/>
  <c r="H59"/>
  <c r="H52"/>
  <c r="E54"/>
  <c r="H54" s="1"/>
  <c r="H53"/>
  <c r="H48"/>
  <c r="H46"/>
  <c r="H45"/>
  <c r="H42"/>
  <c r="H43" s="1"/>
  <c r="E19"/>
  <c r="H19" s="1"/>
  <c r="H61" l="1"/>
  <c r="H49"/>
  <c r="H70"/>
  <c r="E28"/>
  <c r="H28" s="1"/>
  <c r="E51"/>
  <c r="H51" s="1"/>
  <c r="H55" s="1"/>
  <c r="E37" l="1"/>
  <c r="H37" s="1"/>
  <c r="H38" s="1"/>
  <c r="L165"/>
  <c r="E178"/>
  <c r="H178" s="1"/>
  <c r="H182" s="1"/>
  <c r="H184" s="1"/>
  <c r="I183" s="1"/>
  <c r="E124"/>
  <c r="G124"/>
  <c r="E96"/>
  <c r="H96" s="1"/>
  <c r="H100" s="1"/>
  <c r="E29"/>
  <c r="F22"/>
  <c r="E22"/>
  <c r="H22" l="1"/>
  <c r="H124"/>
  <c r="H126" s="1"/>
  <c r="E104"/>
  <c r="I158"/>
  <c r="L158" s="1"/>
  <c r="I50"/>
  <c r="L50" s="1"/>
  <c r="F29"/>
  <c r="H29" s="1"/>
  <c r="D30"/>
  <c r="H30" s="1"/>
  <c r="B29"/>
  <c r="D25"/>
  <c r="H25" s="1"/>
  <c r="D16"/>
  <c r="H16" s="1"/>
  <c r="H23" l="1"/>
  <c r="H104"/>
  <c r="I103" s="1"/>
  <c r="H33"/>
  <c r="H167"/>
  <c r="I166" s="1"/>
  <c r="L166" s="1"/>
  <c r="I145" l="1"/>
  <c r="L145" s="1"/>
  <c r="I24" l="1"/>
  <c r="L259"/>
  <c r="H198" l="1"/>
  <c r="I197" s="1"/>
  <c r="L199"/>
  <c r="L197" l="1"/>
  <c r="I168"/>
  <c r="L168" s="1"/>
  <c r="I177" l="1"/>
  <c r="I105" l="1"/>
  <c r="L105" s="1"/>
  <c r="I44" l="1"/>
  <c r="L44" s="1"/>
  <c r="L226" l="1"/>
  <c r="L225" l="1"/>
  <c r="H186" l="1"/>
  <c r="I185" s="1"/>
  <c r="I58" l="1"/>
  <c r="L58" s="1"/>
  <c r="I6"/>
  <c r="L260"/>
  <c r="L258"/>
  <c r="L257"/>
  <c r="L256"/>
  <c r="L255"/>
  <c r="L254"/>
  <c r="L253"/>
  <c r="L252"/>
  <c r="L251"/>
  <c r="L250"/>
  <c r="L249"/>
  <c r="L248"/>
  <c r="L247"/>
  <c r="L246"/>
  <c r="L245"/>
  <c r="L244"/>
  <c r="L243"/>
  <c r="L242"/>
  <c r="L241"/>
  <c r="L240"/>
  <c r="L239"/>
  <c r="L238"/>
  <c r="L237"/>
  <c r="L236"/>
  <c r="L235"/>
  <c r="L234"/>
  <c r="L233"/>
  <c r="L232"/>
  <c r="L231"/>
  <c r="L230"/>
  <c r="L229"/>
  <c r="L228"/>
  <c r="L227"/>
  <c r="L224"/>
  <c r="L223"/>
  <c r="L222"/>
  <c r="L221"/>
  <c r="L220"/>
  <c r="L219"/>
  <c r="L218"/>
  <c r="L217"/>
  <c r="L216"/>
  <c r="L215"/>
  <c r="L214"/>
  <c r="L213"/>
  <c r="L212"/>
  <c r="L211"/>
  <c r="L210"/>
  <c r="L209"/>
  <c r="L185"/>
  <c r="L183"/>
  <c r="L177"/>
  <c r="L24"/>
  <c r="L6" l="1"/>
  <c r="F57"/>
  <c r="H57" s="1"/>
  <c r="I56" s="1"/>
  <c r="L56" s="1"/>
  <c r="I82" l="1"/>
  <c r="L82" s="1"/>
  <c r="C102" l="1"/>
  <c r="H102" s="1"/>
  <c r="H208"/>
  <c r="I207" s="1"/>
  <c r="L207" s="1"/>
  <c r="I143"/>
  <c r="L143" s="1"/>
  <c r="I140"/>
  <c r="L140" s="1"/>
  <c r="I137"/>
  <c r="L137" s="1"/>
  <c r="I135"/>
  <c r="L135" s="1"/>
  <c r="L127"/>
  <c r="I133" l="1"/>
  <c r="L133" s="1"/>
  <c r="I101"/>
  <c r="L101" s="1"/>
  <c r="L170"/>
  <c r="I131"/>
  <c r="L131" s="1"/>
  <c r="I187"/>
  <c r="L187" s="1"/>
  <c r="L103"/>
  <c r="I111" l="1"/>
  <c r="L111" s="1"/>
  <c r="I71" l="1"/>
  <c r="L147"/>
  <c r="I62"/>
  <c r="L62" s="1"/>
  <c r="F110" l="1"/>
  <c r="I109" s="1"/>
  <c r="L109" s="1"/>
  <c r="L71"/>
  <c r="I34"/>
  <c r="L34" s="1"/>
  <c r="I15"/>
  <c r="I39" l="1"/>
  <c r="L39" s="1"/>
  <c r="I205"/>
  <c r="L205" s="1"/>
  <c r="L15"/>
  <c r="K261" l="1"/>
  <c r="K262" s="1"/>
  <c r="K263" l="1"/>
  <c r="K264" s="1"/>
  <c r="F247"/>
  <c r="F246"/>
  <c r="F245"/>
  <c r="F244"/>
  <c r="F243"/>
  <c r="F242"/>
  <c r="F241"/>
  <c r="F240"/>
  <c r="F239"/>
  <c r="F238"/>
  <c r="F237"/>
  <c r="K267" l="1"/>
  <c r="K265"/>
  <c r="K266" l="1"/>
  <c r="K268"/>
  <c r="K269" s="1"/>
</calcChain>
</file>

<file path=xl/sharedStrings.xml><?xml version="1.0" encoding="utf-8"?>
<sst xmlns="http://schemas.openxmlformats.org/spreadsheetml/2006/main" count="648" uniqueCount="277">
  <si>
    <t>Sl. No.</t>
  </si>
  <si>
    <t>Rate</t>
  </si>
  <si>
    <t>Quantity</t>
  </si>
  <si>
    <t>Unit</t>
  </si>
  <si>
    <t xml:space="preserve"> Item Description &amp; Item No.</t>
  </si>
  <si>
    <t>Cum</t>
  </si>
  <si>
    <t>Sqm</t>
  </si>
  <si>
    <t>Say Rs.</t>
  </si>
  <si>
    <t>Details</t>
  </si>
  <si>
    <t>L</t>
  </si>
  <si>
    <t>B</t>
  </si>
  <si>
    <t>H</t>
  </si>
  <si>
    <t>QNTY.</t>
  </si>
  <si>
    <t>Add S.G.S.T. @</t>
  </si>
  <si>
    <t>Add C.G.S.T. @</t>
  </si>
  <si>
    <t>Add L.W.C. @</t>
  </si>
  <si>
    <t>Slab Side</t>
  </si>
  <si>
    <t>GL 2 PL</t>
  </si>
  <si>
    <t>Slab</t>
  </si>
  <si>
    <t>M.T.</t>
  </si>
  <si>
    <t>Lintel</t>
  </si>
  <si>
    <t>Each</t>
  </si>
  <si>
    <t>Mtr</t>
  </si>
  <si>
    <t>Nos</t>
  </si>
  <si>
    <t>Slab bottom</t>
  </si>
  <si>
    <t>Parapet wall</t>
  </si>
  <si>
    <t>Box for pump</t>
  </si>
  <si>
    <t>Grill</t>
  </si>
  <si>
    <t>(ii) Plain Tee, (b) 110 mm</t>
  </si>
  <si>
    <t>(iii) Door Tee, (b) 110 mm</t>
  </si>
  <si>
    <t xml:space="preserve">ix) Bend 45º, (b) 110 mm
</t>
  </si>
  <si>
    <t>xi) Door Bend (T.S.), (b) 110 mm</t>
  </si>
  <si>
    <t>xvi) Pipe Clip, (b) 110 mm</t>
  </si>
  <si>
    <t>L) Rubber Ring, (b) 110 mm</t>
  </si>
  <si>
    <t>C)Rubber Lubricant 500 ML</t>
  </si>
  <si>
    <t>500 ML</t>
  </si>
  <si>
    <t>D)Solvent Cement 250 ML</t>
  </si>
  <si>
    <t>250 ML</t>
  </si>
  <si>
    <t xml:space="preserve">Total payable Amount Including L.W.C. and contengency  </t>
  </si>
  <si>
    <t>Add Contengency @3%</t>
  </si>
  <si>
    <t>Below Plinth</t>
  </si>
  <si>
    <t xml:space="preserve">Total payable Amount Including L.W.C.  </t>
  </si>
  <si>
    <t xml:space="preserve">Supplying, fitting and fixing pillar cock of approved make.
a) (i) CP Pillar Cock - 15 mm. (Equivalent to Code No. 507 &amp; Model - Tropical / Sumthing Special of ESSCO or similar brand).                                                                                                                                                                                        (P. No. - 45, Item. No. - 19(a)i, Pwd Sanitary Plumbing Schedule 2017) </t>
  </si>
  <si>
    <t>floor</t>
  </si>
  <si>
    <t>Qntl</t>
  </si>
  <si>
    <t>Reservior</t>
  </si>
  <si>
    <t>Column</t>
  </si>
  <si>
    <t>Wall</t>
  </si>
  <si>
    <t>Parapet</t>
  </si>
  <si>
    <t>Foundation</t>
  </si>
  <si>
    <t>Coumn</t>
  </si>
  <si>
    <t>Roof Beam</t>
  </si>
  <si>
    <t xml:space="preserve">Lintel </t>
  </si>
  <si>
    <t>Slab Beam</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</si>
  <si>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</si>
  <si>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B) UPVC Fittings: c) Bend 87.5 degree (i) 75 mm. Dia.</t>
  </si>
  <si>
    <t>B) UPVC Fittings: d) Shoe (i) 75 mm. Dia.</t>
  </si>
  <si>
    <t>xxxi) Plain Floor Trap with Top tile &amp; Strainer 75 mm</t>
  </si>
  <si>
    <t>xvii) W.C. Connector (150 mm long) 125 X 110(W/WC Ring) 75 mm</t>
  </si>
  <si>
    <t>%Cum</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</si>
  <si>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volume-i, 2017) </t>
  </si>
  <si>
    <t>(B) Fittings                                                                                                                                 (i) Coupler, (b) 110 mm</t>
  </si>
  <si>
    <t>Sq.M.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</si>
  <si>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</si>
  <si>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</si>
  <si>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</si>
  <si>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Neat cement punning about 1.5mm thick in wall, dado, window sill, floor etc.
NOTE:Cement 0.152 cu.m per100 sq.m.                                                               PWD Building Works schedule, P-192, It. No. 15   (Rate Analysis)</t>
  </si>
  <si>
    <t>Labour for Chipping of concrete surface before taking up
Plastering work.                                                                                                  PWD Building Works schedule, P-192, It-1</t>
  </si>
  <si>
    <t>Iron hasp bolt of approved quality fitted and fixed complete (oxidised) with 16mm dia rod with concrete bolt and round fitting.                                                                                                                  .b)250mm long.                                                                                        PWD Building Works schedule, Page -141 . Item no-10 b)</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</si>
  <si>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</si>
  <si>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</si>
  <si>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</si>
  <si>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</si>
  <si>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</si>
  <si>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</si>
  <si>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</si>
  <si>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t>Supplying,fitting and fixing approved brand P.V.C. CONNECTOR white flexible, with both ends coupling with heavy brass C.P. nut, 15 mm dia.,
(iii) 600 mm long                                                                                                                    PWD S&amp;P Schedule,  Page No.-43 Item No.-9-iii  PWD,</t>
  </si>
  <si>
    <t xml:space="preserve">Supplying,fitting and fixing approved brand 32 mm dia.P.V.C. waste pipe, with PVC coupling at one end fitted with necessary clamps.
(iv) 1050 mm long each                                                                                                                      PWD S&amp;P Schedule, Page No.-43 Item No. 10-iv  </t>
  </si>
  <si>
    <t xml:space="preserve">(f) Hand Shower(Health Faucet) with 1mtr Fexible Tube with Wall Hook(Equivalent to Code No.573 &amp; Model -ALLIED of Jaquar or similar).                                                                                                                          PWD S&amp;P Schedule, Page No.-3 Item No.- 3 f,  </t>
  </si>
  <si>
    <t xml:space="preserve">(b) (i) Chromium plated Stop Cock (Equivalent to Code No. 513(A) &amp; 513(B) &amp; Model - Tropical / Sumthing Special of ESSCO or similar                                                                               PWD S&amp;P Schedule, Page No.-6 Item No.-7-b-i  </t>
  </si>
  <si>
    <t xml:space="preserve">Chromium plated angular Stop Cock with wall flange (Equivalent to Code No. 5053 &amp; Model - Florentine of Jaquar or similar brand).                                                                                                                                               PWD S&amp;P Schedule, Page No.-6 Item No.-7-d-i,  </t>
  </si>
  <si>
    <t xml:space="preserve">Supplying and fitting fixing of gunmetal wheel valve of approved brand and make tested to 21 Kg per sq. cm. 25 mm dia(E5)                                                                                                                  PWD S&amp;P Schedule,  P-5 It-5,vii), </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</si>
  <si>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</si>
  <si>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</si>
  <si>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</si>
  <si>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 xml:space="preserve">Supply of UPVC pipes (B Type) &amp; fittings conforming to IS-13592-1992.(A) (i) Single Socketed 3 Meter Length, (b) 110 mm                                                                                                             PWD S&amp;P Schedule,  Page No.-68 Item No. 23,(A)(i)(b) </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</si>
  <si>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</si>
  <si>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and fixing cast iron raised rain proof tank cover 500 mm dia. with locking arrangements (weighing not less than 12 kg).                                                                                              PWD S&amp;P Schedule, . page-37,item no -8</t>
  </si>
  <si>
    <t>Supplying, fitting and fixing 18 mm thick marble partition slab with chawk doongri marbel square cut, both sides polished with two front corners rounded and edges polished.                                                                                                                                              Sanitary and plumbing work schedule P-81, It-13</t>
  </si>
  <si>
    <t>2/3rd of Earth work</t>
  </si>
  <si>
    <t>Less Door</t>
  </si>
  <si>
    <t>Supplying, fitting and fixing shower of approved brand and make.                                                                                                          (ii) Chromium plated round shower with revolving joint (Equivalent toCode No. 541(N) &amp; Model - Tropical / Sumthing Special of ESSCO or similar brand).                                                                                                             PWD S&amp;P Schedule, Page No.-3 Item No.-3- a-ii</t>
  </si>
  <si>
    <t>(iii) Chromium plated shower arm 240 mm long (Equivalent to Code No. 536(A) &amp; Model - Tropical / Sumthing Special of ESSCO or similar brand).
Page No.-3 Item No.-3-a-(iii),  PWD,VOL-II , 2017-18</t>
  </si>
  <si>
    <t>Ramp</t>
  </si>
  <si>
    <t xml:space="preserve">Ramp </t>
  </si>
  <si>
    <t>Outer Wall</t>
  </si>
  <si>
    <t>Chajja</t>
  </si>
  <si>
    <t xml:space="preserve">Chajja </t>
  </si>
  <si>
    <t>Chajja Side</t>
  </si>
  <si>
    <t>Railing</t>
  </si>
  <si>
    <t>Wash Basin</t>
  </si>
  <si>
    <t>(A) Supplying Aluminium casted body hydraulic door closer as per I.S.I.
SOR, PWD, P- 244, I - 13(a)</t>
  </si>
  <si>
    <t>Same as shuttering sl no. 12</t>
  </si>
  <si>
    <t>Sub Total Of (A)</t>
  </si>
  <si>
    <t>Cost Of Civil &amp; Sanitary Work</t>
  </si>
  <si>
    <t>6*0.15/3*(1*1+0.3*0.3+1*0.3)=0.417</t>
  </si>
  <si>
    <t xml:space="preserve">Supplying, fitting and fixing Anglo-Indian W.C. in white glazed vitreous china ware of approved make complete in position with necessary bolts, nuts etc.
a) With 'P' trap (with vent)                                                                               PWD S&amp;P Schedule,  page-79, item no -3 (a)       </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</si>
  <si>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</si>
  <si>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</si>
  <si>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</si>
  <si>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Rendering the Surface of walls and ceiling with White Cement base WATER PROOF wall putty of approved make &amp; brand.(1.5 mm thick)                   In Ground Floor
PWD Building Works schedule,  PWD, P- 198, I - 5</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</si>
  <si>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P-106  Item-18 (3rd Corrigendam Page No 92)</t>
  </si>
  <si>
    <t xml:space="preserve">Supplying, fitting and fixing Squating plate with integral flushing in white vitreous chinaware of approved make in cement concrete (6:3:1) with
jhama chips complete. (Payment of concrete will be paid seperately).
(i) 450 mm X 350 mm                                                                                                     PWD S&amp;P Schedule, (P - 80, Item. No. - 7 , </t>
  </si>
  <si>
    <t>Supplying, fitting and fixing bevelled edged mirror 5.5 mm thick silver red as per I.S. 3438 / 1965 together with brass C.P. hinges. (ii) 600 mm X 450 mm                                                                                                                                     PWD S&amp;P Schedule,  P-81, It-15(ii)</t>
  </si>
  <si>
    <t xml:space="preserve">Floor </t>
  </si>
  <si>
    <t>GL to PL</t>
  </si>
  <si>
    <t>Iner Wall 250 mm th.</t>
  </si>
  <si>
    <t>Iner Wall 125 mm th.</t>
  </si>
  <si>
    <t>Less Ventilators</t>
  </si>
  <si>
    <t>Less Collapsable</t>
  </si>
  <si>
    <t>Water Reservior</t>
  </si>
  <si>
    <t>Water Reservior Bed</t>
  </si>
  <si>
    <t>Water Reservior Slab</t>
  </si>
  <si>
    <t>Acrylic Distemper to interior wall, ceilingwith a coat of solvent based interior grade acrylic primer (as per manufacturer's specification) including cleaning and smoothning of surface.
Two Coats
PWD(WB), S.O.R. Volume‐ I : Building Works w.e.f. 01/11/2017, Item No.‐10, Page No. ‐ 196</t>
  </si>
  <si>
    <t>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3rd CORRIGENDA &amp; ADDENDA, Dated: 04.06.2018, Page 80 of 96, PWD(WB), S.O.R. Volume - I : Building Works w.e.f. 01/11/2017, Item No.-1, Page No. - 280</t>
  </si>
  <si>
    <t>Less C Gate</t>
  </si>
  <si>
    <t>on 125 mm wall</t>
  </si>
  <si>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3rd CORRIGENDA &amp; ADDENDA, Dated: 04.06.2018, Page 37 of 96, PWD(WB), S.O.R. Volume - I : Building Works w.e.f. 01/11/2017, Item No.-47, Page No. - 74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</si>
  <si>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</si>
  <si>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   635 mm X 395 mm X 420 mm                                                                                 [SANITARY AND DRAINAGE WORKS, Page- 80, It. No- 6. i  </t>
  </si>
  <si>
    <t xml:space="preserve"> Supplying, fitting and fixing 10 litre porcelain low-down cistern of
 approvedmakewitheither sideor bottominlet, sideoverflow, brackets
 complete with all internnal PVC fittings.    White                                                                      [SANITARY AND DRAINAGE WORKS, Page- 36, It. No- 1]  </t>
  </si>
  <si>
    <t xml:space="preserve">(ii) Chromium plated Bib Cock long body with wall flange with aerator
 (Equivalent to Code No. 512 &amp; Model- Tropical / Sumthing Special of
 ESSCO or similar brand)                                                                                                                                                                                                                                                                                                                                                                                 [SANITARY AND DRAINAGE WORKS, Page- 6, It. No- 7. a.ii]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</si>
  <si>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</si>
  <si>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 xml:space="preserve">Supplying, fitting and fixing towel rail with two brackets.                                    
(a) C.P. over brass       (ii) 25 mm dia. and 600 mm long                                                                            
 PWD S&amp;P Schedule,   p No 82    I No- 22 (a)(ii)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</si>
  <si>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</si>
  <si>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</si>
  <si>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Single Brick Flat Soling of picked jhama bricks including ramming and dressing bed to proper level and filling joints with local sand.                                                                                                                 3rdCORRIGENDA&amp;ADDENDA,Dated:04.06.2018,Page1of
 96, PWD(WB), S.O.R. Volume‐ I : BuildingWorksw.e.f.
 01/11/2017, Item No.‐1, Page No. ‐ 14</t>
  </si>
  <si>
    <t xml:space="preserve">Ordinary Cement concrete (mix 1:2:4) with graded stone chips (20 mm nominal size) excluding shuttering and reinforcement,if  any, in ground floor as per relevant IS codes.    
Rate Analysis Enclosed   </t>
  </si>
  <si>
    <t>Brick work with 1st class bricks in cement mortar (1:6)
(a) In foundation and plinth
Rate Analysis Enclosed</t>
  </si>
  <si>
    <t>Brick work with 1st class bricks in cement mortar (1:6)                                                                                                                                                                                                                                                             (b) In superstructure, ground floor                                                                                                                                                                                                                                                                                                   Rate Analysis Enclosed</t>
  </si>
  <si>
    <t>125 mm. thick brick work with 1st class bricks in cement mortar (1:4) in ground floor.                                                                                                                                                                                                                                                                                                                                               Rate Analysis Enclosed</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</si>
  <si>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PWD(WB), S.O.R. Volume‐ I : Building Works w.e.f.
 01/11/2017, Item No.‐4(A), Page No. ‐ 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</si>
  <si>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(c)Steel shutteringor9to12mmthickapprovedqualityply
 board shuttering in any concrete work                                                                                                                                                                      PWD(WB), S.O.R. Volume‐ I : Building Works w.e.f.
 01/11/2017, Item No.‐36, Page No. ‐ 42</t>
  </si>
  <si>
    <t xml:space="preserve">Ordinary Cement concrete (mix 1:1.5:3) with graded stone chips (20 mm nominal size) excluding shuttering and reinforcement if any, in ground floor as per relevant IS codes.
(i) Pakur Variety                                                                                                                                                                                                                                                                                                                                           [PWD BUILDING WORKS, Page- 26, It. No- 10. i ]
Rate Analysis Enclosed                                             </t>
  </si>
  <si>
    <t>Water reservior</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</si>
  <si>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
Rate Analysis Enclosed</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</si>
  <si>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
Rate Analysis Enclosed</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</si>
  <si>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[PWD BUILDING WORKS, Page- 125, It. No- 14.ii ]</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</si>
  <si>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No- 8..b]</t>
  </si>
  <si>
    <t>Same as Item No</t>
  </si>
  <si>
    <t>Part Tie Beam</t>
  </si>
  <si>
    <t>Main Tie Beam</t>
  </si>
  <si>
    <t>Reservior (1.2X1.5X1.5)</t>
  </si>
  <si>
    <t>Less V</t>
  </si>
  <si>
    <t>Below urinal</t>
  </si>
  <si>
    <t>Pedestral</t>
  </si>
  <si>
    <t>Plinth Protection</t>
  </si>
  <si>
    <t>slab bottom with outer extension(0.15 m each side</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</si>
  <si>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</si>
  <si>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t>Ceiling</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</si>
  <si>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No- 17.c]</t>
  </si>
  <si>
    <t>C gate</t>
  </si>
  <si>
    <t>For Wash  Basin (Gents)</t>
  </si>
  <si>
    <t>For Wash  Basin (Ladies)</t>
  </si>
  <si>
    <t>inside 250 mm wall</t>
  </si>
  <si>
    <t>Supplying bubble free float glass of approved make and brand conforming to IS: 2835-1987.                                                                                                                                                   iv) 5mm thick coloured / tinted / smoke glass.
PWD Building Works schedule,  P-243, I -9</t>
  </si>
  <si>
    <t>Supplying, fitting and fixing white vitreous china best quality approved make wash basin with C.I. brackets on 75 mm X 75 mm wooden blocks, C.P. waste fittings of 32 mm dia., 
mending good all damages and painting the brackets with two coats of approved paint.                                                                                                                  
(ii) 630 mm X 450 mm size                                                                                                 PWD S&amp;P Schedule,  P-41, It 2 (iii)</t>
  </si>
  <si>
    <t>for front wall</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</si>
  <si>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7th CORRIGENDA &amp; ADDENDA, Dated: 22.01.2020, Page 1 of 7, PWD(WB), S.O.R. Volume - II : Sanitary &amp; Plumbing Works w.e.f. 01/11/2017, Item No. - 1, Page No.- 87</t>
  </si>
  <si>
    <t>Count</t>
  </si>
  <si>
    <t>Nos.</t>
  </si>
  <si>
    <t>25 mm. thick damp proof with cement concrete (1:1.5:3) (with graded stone aggregate 10 mm. normal size) and painting the top surface with a coat of bitumen [VG.40 ] using 1.7 kg. per sq.m. including heating the bitumen and cost and carriage of all   materials   complete.   [Bitument   to   be   supplied   by   the Agency]
3rd CORRIGENDA &amp; ADDENDA, Dated: 04.06.2018, Page 22 of 96, PWD(WB), S.O.R. Volume - I : Building Works w.e.f. 01/11/2017, Item No.-2, Page No. - 47</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</si>
  <si>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10th CORRIGENDA &amp; ADDENDA, Dated: 22.01.2020, Page - 1 of 6, PWD(WB), S.O.R. Volume - I : Building Works w.e.f. 01/11/2017, Item No.-40, Page No. - 43
(a) For works in foundation and upto roof of ground floor/upto 4 m
III. OTHER MANUFACTURERS NOT SPECIFIED</t>
  </si>
  <si>
    <t>Column foot</t>
  </si>
  <si>
    <t>Pedestal</t>
  </si>
  <si>
    <t>Roof</t>
  </si>
  <si>
    <t>Length wise side outer</t>
  </si>
  <si>
    <t>Breadth wise side outer</t>
  </si>
  <si>
    <t>Slab extension</t>
  </si>
  <si>
    <t>Same as Item - Wall putty</t>
  </si>
  <si>
    <t>Gate</t>
  </si>
  <si>
    <t>=</t>
  </si>
  <si>
    <t>Same as priming on grill</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</si>
  <si>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7th CORRIGENDA &amp; ADDENDA, Dated: 22.01.2020, Page 3 of 7, PWD(WB), S.O.R. Volume - II : Sanitary &amp; Plumbing Works w.e.f. 01/11/2017, Item No. - 3, Page No.- 88
(iii) For 30 users
i) With Pakur variety.(OTHER MANUFACTURES NOT SPECIFIED)</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</si>
  <si>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7th CORRIGENDA &amp; ADDENDA, Dated: 22.01.2020, Page 6 of 7, PWD(WB), S.O.R. Volume - II : Sanitary &amp; Plumbing Works w.e.f. 01/11/2017, Item No. - 4, Page No.- 89
For-OTHER MANUFACTURES NOT SPECIFIED)</t>
  </si>
  <si>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3rd CORRIGENDA &amp; ADDENDA, Dated: 04.06.2018, Page 34 of 96, PWD(WB), S.O.R. Volume - I : Building Works w.e.f. 01/11/2017, Item No.-32, Page No. - 62)                                                                                                                                                                                                             </t>
  </si>
  <si>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PWD(WB), S.O.R. Volume - I : Building Works w.e.f. 01/11/2017, Item No.-39, Page No. - 68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</si>
  <si>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3rdCORRIGENDA&amp;ADDENDA,Dated:04.06.2018,Page22
 of96,PWD(WB), S.O.R.Volume‐ I :BuildingWorksw.e.f.
 01/11/2017, Item No.‐6, Page No. ‐ 48</t>
  </si>
  <si>
    <t>(a) (a) For Exposed Work                                                                                         
PVC Pipes, 15 mm                                                                                                          
Page No.-12 Item No.-19-i(a),  PWD,VOL-II , 2017-18</t>
  </si>
  <si>
    <t>(b) For Concealed Work                                                                                    
PVC Pipes, 15 mm                                                                                                        
Page No.-12 Item No.-19-i(b),  PWD,VOL-II , 2017-18</t>
  </si>
  <si>
    <t>Supplying, fitting and fixing porcelain toilet paper holder of approved make with wooden spindle as necessary.                                                              
(i) Roll type size 250 mm X 125 mm (A5)                                                       
Sanitary &amp; Plumbing works   p No 83    I No- 23 9i)</t>
  </si>
  <si>
    <t>(b)  Depth of excavation for additional depth beyond 1,500  mm.  and  upto  3,000  mm.  but  not  requiring shoring.</t>
  </si>
  <si>
    <t>% Cum</t>
  </si>
  <si>
    <t>ESTIMATE FORM</t>
  </si>
  <si>
    <t>ENGLISHBAZAR MUNICIPALITY, MALDA</t>
  </si>
  <si>
    <t>Estimate of Civil Works for Construction of Institutional /Public Toilet Block at B.S road (old Pump House) in Ward No. - 11 Under Englishbazar Municipality, Malda (W.B). (MODEL NO -G)</t>
  </si>
  <si>
    <t>Amount(Rs.)</t>
  </si>
  <si>
    <r>
      <t xml:space="preserve">Supplying, fitting and fixing 18 mm thick marble partition slab with chawk
doongri marbel square cut, both sides polished with two front corners
rounded and edges polished.                                                                                                                                             </t>
    </r>
    <r>
      <rPr>
        <b/>
        <sz val="10"/>
        <color theme="1"/>
        <rFont val="Calibri"/>
        <family val="2"/>
        <scheme val="minor"/>
      </rPr>
      <t>Sanitary and plumbing work schedule P-81, It-13</t>
    </r>
  </si>
  <si>
    <t>OFFICE OF THE COUNCILLORS OF MAL MUNICIPALITY</t>
  </si>
  <si>
    <t>P.O:-MAL,DT:-JALPAIGURI</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</si>
  <si>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10"/>
        <color theme="1"/>
        <rFont val="Calibri"/>
        <family val="2"/>
        <scheme val="minor"/>
      </rPr>
      <t>PWD Building Works schedule Page - 1, Item -2.a</t>
    </r>
  </si>
  <si>
    <r>
      <t xml:space="preserve">Single Brick Flat Soling of picked jhama bricks including ramming and dressing bed to proper level and filling joints with local sand.                                                                                                                 </t>
    </r>
    <r>
      <rPr>
        <b/>
        <sz val="10"/>
        <color theme="1"/>
        <rFont val="Calibri"/>
        <family val="2"/>
      </rPr>
      <t>[PWD BUILDING WORKS, Page- 14, It. No- 1]</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</si>
  <si>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10"/>
        <color theme="1"/>
        <rFont val="Calibri"/>
        <family val="2"/>
        <scheme val="minor"/>
      </rPr>
      <t>[PWD BUILDING WORKS, Page- 47, It. No- 1 ]</t>
    </r>
  </si>
  <si>
    <r>
      <t xml:space="preserve">Brick work with 1st class bricks in cement mortar (1:6)
(a) In foundation and plinth
</t>
    </r>
    <r>
      <rPr>
        <b/>
        <sz val="10"/>
        <color theme="1"/>
        <rFont val="Calibri"/>
        <family val="2"/>
      </rPr>
      <t>[PWD BUILDING WORKS, Page- 15, It. No- 10 ]</t>
    </r>
  </si>
  <si>
    <r>
      <t xml:space="preserve">Brick work with 1st class bricks in cement mortar (1:6)                                                                                                                                                                                                                                                             (b) In superstructure, ground floor                                                                                                                                                                                                                                                                                                   </t>
    </r>
    <r>
      <rPr>
        <b/>
        <sz val="10"/>
        <color theme="1"/>
        <rFont val="Calibri"/>
        <family val="2"/>
      </rPr>
      <t>Rate Analysis Enclosed [PWD BUILDING WORKS, Page- 15, It. No- 8 ]</t>
    </r>
  </si>
  <si>
    <r>
      <t xml:space="preserve">125 mm. thick brick work with 1st class bricks in cement mortar (1:4) in
ground floor.                                                                                                                                                                                                                                                                                                                                               </t>
    </r>
    <r>
      <rPr>
        <b/>
        <sz val="10"/>
        <color theme="1"/>
        <rFont val="Calibri"/>
        <family val="2"/>
        <scheme val="minor"/>
      </rPr>
      <t>[PWD BUILDING WORKS, Page- 16, It. No- 16 ]  3rd Corrigenda</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</si>
  <si>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10"/>
        <color theme="1"/>
        <rFont val="Calibri"/>
        <family val="2"/>
        <scheme val="minor"/>
      </rPr>
      <t>PWD Building Works schedule, Page - 1, Item -3.a</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</si>
  <si>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10"/>
        <color theme="1"/>
        <rFont val="Calibri"/>
        <family val="2"/>
        <scheme val="minor"/>
      </rPr>
      <t xml:space="preserve">[PWD BUILDING WORKS, Page- 2, It. No- 4.a]    5th Corrigenda </t>
    </r>
    <r>
      <rPr>
        <sz val="10"/>
        <color theme="1"/>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</si>
  <si>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10"/>
        <color theme="1"/>
        <rFont val="Calibri"/>
        <family val="2"/>
        <scheme val="minor"/>
      </rPr>
      <t>PWD Building Works schedule, Page -42, Item- 36.f</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</si>
  <si>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10"/>
        <color theme="1"/>
        <rFont val="Calibri"/>
        <family val="2"/>
        <scheme val="minor"/>
      </rPr>
      <t>[PWD BUILDING WORKS, Page- 42, It. No- 36. a ]</t>
    </r>
  </si>
  <si>
    <r>
      <t xml:space="preserve">Ordinary Cement concrete (mix 1:1.5:3) with graded stone chips (20 mm nominal size) excluding shuttering and reinforcement if any, in ground floor as per relevant IS codes.
(i) Pakur Variety                                                                                                                                                                                                                                                                                                                                           </t>
    </r>
    <r>
      <rPr>
        <b/>
        <sz val="10"/>
        <color theme="1"/>
        <rFont val="Calibri"/>
        <family val="2"/>
        <scheme val="minor"/>
      </rPr>
      <t>[PWD BUILDING WORKS, Page- 26, It. No- 10. i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</si>
  <si>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t>
    </r>
    <r>
      <rPr>
        <b/>
        <sz val="10"/>
        <color theme="1"/>
        <rFont val="Calibri"/>
        <family val="2"/>
      </rPr>
      <t>[PWD BUILDING WORKS, Page- 43, It. No- 40. a.i ]</t>
    </r>
  </si>
  <si>
    <r>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t>
    </r>
    <r>
      <rPr>
        <b/>
        <sz val="10"/>
        <color theme="1"/>
        <rFont val="Calibri"/>
        <family val="2"/>
        <scheme val="minor"/>
      </rPr>
      <t>rdCORRIGENDA&amp;ADDENDA,Dated:04.06.2018,Page22
 of96,PWD(WB), S.O.R.Volume‐ I :BuildingWorksw.e.f.
 01/11/2017, Item No.‐6, Page No. ‐ 48</t>
    </r>
  </si>
  <si>
    <r>
      <t xml:space="preserve">Neat cement punning about 1.5mm thick in wall, dado, window sill, floor etc.
NOTE:Cement 0.152 cu.m per100 sq.m.                                                                                          </t>
    </r>
    <r>
      <rPr>
        <b/>
        <sz val="10"/>
        <color theme="1"/>
        <rFont val="Calibri"/>
        <family val="2"/>
        <scheme val="minor"/>
      </rPr>
      <t>PWD Building Works schedule, P-192, It. No. 15   (Rate Analysis)</t>
    </r>
  </si>
  <si>
    <r>
      <t xml:space="preserve">Labour for Chipping of concrete surface before taking up
Plastering work.                                                                                                                                  </t>
    </r>
    <r>
      <rPr>
        <b/>
        <sz val="10"/>
        <color theme="1"/>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</si>
  <si>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10"/>
        <color theme="1"/>
        <rFont val="Calibri"/>
        <family val="2"/>
        <scheme val="minor"/>
      </rPr>
      <t>[PWD BUILDING WORKS, Page- 189, It. No- 1.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</si>
  <si>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t>
    </r>
    <r>
      <rPr>
        <b/>
        <sz val="10"/>
        <color theme="1"/>
        <rFont val="Calibri"/>
        <family val="2"/>
        <scheme val="minor"/>
      </rPr>
      <t>[PWD BUILDING WORKS, Page- 125, It. No- 14.ii ]</t>
    </r>
  </si>
  <si>
    <r>
      <t xml:space="preserve">Anodised aluminium barrel / tower / socket bolt (full covered) of approved manufactured from extruded section conforming to I.S. 204/74 fitted and fixed with cadmium plated screws . (vii) 225mm long x 10mm dia. bolt.                                                                                                                               </t>
    </r>
    <r>
      <rPr>
        <b/>
        <sz val="10"/>
        <color theme="1"/>
        <rFont val="Calibri"/>
        <family val="2"/>
        <scheme val="minor"/>
      </rPr>
      <t>PWD Building Works schedule,  P-144, It No. 26 (vii)</t>
    </r>
  </si>
  <si>
    <r>
      <t xml:space="preserve">Anodised aluminium decorative handle (hexagonal / fluted) of approed quality fitted and fixed complete.  (i) 150mm plate x 10mm dia rod x 12mm hexagonal/fluted.                                                                                                                 </t>
    </r>
    <r>
      <rPr>
        <b/>
        <sz val="10"/>
        <color theme="1"/>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</si>
  <si>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10"/>
        <color theme="1"/>
        <rFont val="Calibri"/>
        <family val="2"/>
        <scheme val="minor"/>
      </rPr>
      <t>PWD Building Works schedule, Page -141 . Item no-10 b)</t>
    </r>
  </si>
  <si>
    <r>
      <t xml:space="preserve">(A) Supplying Aluminium casted body hydraulic door closer as per I.S.I.
SOR, </t>
    </r>
    <r>
      <rPr>
        <b/>
        <sz val="10"/>
        <color theme="1"/>
        <rFont val="Calibri"/>
        <family val="2"/>
        <scheme val="minor"/>
      </rPr>
      <t>PWD, P- 244, I - 13(a)</t>
    </r>
  </si>
  <si>
    <r>
      <t xml:space="preserve">Rendering the Surface of walls and ceiling with White Cement base WATER PROOF wall putty of approved make &amp; brand.(1.5 mm thick)                                        In Ground Floor
</t>
    </r>
    <r>
      <rPr>
        <b/>
        <sz val="10"/>
        <color theme="1"/>
        <rFont val="Calibri"/>
        <family val="2"/>
        <scheme val="minor"/>
      </rPr>
      <t>PWD Building Works schedule,  PWD, P- 198, I - 5</t>
    </r>
  </si>
  <si>
    <r>
      <t xml:space="preserve">Acrylic Distemper to interior wall, ceilingwith a coat of solvent based interior grade acrylic primer (as per manufacturer's specification) including cleaning and smoothning of surface.
Two Coats
</t>
    </r>
    <r>
      <rPr>
        <b/>
        <sz val="10"/>
        <color theme="1"/>
        <rFont val="Calibri"/>
        <family val="2"/>
        <scheme val="minor"/>
      </rPr>
      <t>PWD(WB), S.O.R. Volume‐ I : Building Works w.e.f. 01/11/2017, Item No.‐10, Page No. ‐ 196</t>
    </r>
  </si>
  <si>
    <r>
      <t xml:space="preserve">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t>
    </r>
    <r>
      <rPr>
        <b/>
        <sz val="10"/>
        <color theme="1"/>
        <rFont val="Calibri"/>
        <family val="2"/>
        <scheme val="minor"/>
      </rPr>
      <t>[PWD BUILDING WORKS, Page- 196, It. No- 8..b]</t>
    </r>
  </si>
  <si>
    <r>
      <t xml:space="preserve">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t>
    </r>
    <r>
      <rPr>
        <b/>
        <sz val="10"/>
        <color theme="1"/>
        <rFont val="Calibri"/>
        <family val="2"/>
        <scheme val="minor"/>
      </rPr>
      <t>[PWD BUILDING WORKS, Page- 197, It. No- 17.c]</t>
    </r>
  </si>
  <si>
    <r>
      <t xml:space="preserve">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t>
    </r>
    <r>
      <rPr>
        <b/>
        <sz val="10"/>
        <color theme="1"/>
        <rFont val="Calibri"/>
        <family val="2"/>
        <scheme val="minor"/>
      </rPr>
      <t xml:space="preserve">P-106  Item-18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</si>
  <si>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10"/>
        <color theme="1"/>
        <rFont val="Calibri"/>
        <family val="2"/>
        <scheme val="minor"/>
      </rPr>
      <t>PWD Building Works schedule,  P-104  Item-13 A (i) (3rd Corrigendam Page No 91</t>
    </r>
    <r>
      <rPr>
        <sz val="10"/>
        <color theme="1"/>
        <rFont val="Calibri"/>
        <family val="2"/>
        <scheme val="minor"/>
      </rPr>
      <t>)</t>
    </r>
  </si>
  <si>
    <r>
      <t xml:space="preserve">a) Priming one coat on steel or other metal surface with synthetic oil bound primer of approved quality including smoothening surfaces by sand papering etc.                                                                                                                                  </t>
    </r>
    <r>
      <rPr>
        <b/>
        <sz val="10"/>
        <color theme="1"/>
        <rFont val="Calibri"/>
        <family val="2"/>
        <scheme val="min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</si>
  <si>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10"/>
        <color theme="1"/>
        <rFont val="Calibri"/>
        <family val="2"/>
        <scheme val="minor"/>
      </rPr>
      <t>PWD Building Works schedule, P-200   Item-2(b)(iv)</t>
    </r>
  </si>
  <si>
    <r>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t>
    </r>
    <r>
      <rPr>
        <b/>
        <sz val="10"/>
        <color theme="1"/>
        <rFont val="Calibri"/>
        <family val="2"/>
        <scheme val="minor"/>
      </rPr>
      <t xml:space="preserve">3rd CORRIGENDA &amp; ADDENDA, Dated: 04.06.2018, Page 34 of 96, PWD(WB), S.O.R. Volume - I : Building Works w.e.f. 01/11/2017, Item No.-32, Page No. - 62)       </t>
    </r>
    <r>
      <rPr>
        <sz val="10"/>
        <color theme="1"/>
        <rFont val="Calibri"/>
        <family val="2"/>
        <scheme val="minor"/>
      </rPr>
      <t xml:space="preserve">                                                                                                                                                                                                      </t>
    </r>
  </si>
  <si>
    <r>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t>
    </r>
    <r>
      <rPr>
        <b/>
        <sz val="10"/>
        <color theme="1"/>
        <rFont val="Calibri"/>
        <family val="2"/>
        <scheme val="minor"/>
      </rPr>
      <t xml:space="preserve">3rd CORRIGENDA &amp; ADDENDA, Dated: 04.06.2018, Page 37 of 96, PWD(WB), S.O.R. Volume - I : Building Works w.e.f. 01/11/2017, Item No.-47, Page No. - 74      </t>
    </r>
    <r>
      <rPr>
        <sz val="10"/>
        <color theme="1"/>
        <rFont val="Calibri"/>
        <family val="2"/>
        <scheme val="minor"/>
      </rPr>
      <t xml:space="preserve">                                                                                                                                                                                        </t>
    </r>
  </si>
  <si>
    <r>
      <t xml:space="preserve">Supplying bubble free float glass of approved make and brand conforming to IS: 2835-1987.                                                                                                                                                   iv) 5mm thick coloured / tinted / smoke glass.
</t>
    </r>
    <r>
      <rPr>
        <b/>
        <sz val="10"/>
        <color theme="1"/>
        <rFont val="Calibri"/>
        <family val="2"/>
        <scheme val="minor"/>
      </rPr>
      <t>PWD Building Works schedule,  P-243, I -9</t>
    </r>
  </si>
  <si>
    <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10"/>
        <color theme="1"/>
        <rFont val="Calibri"/>
        <family val="2"/>
        <scheme val="minor"/>
      </rPr>
      <t>PWD Building Works schedule, Page -261, It- 9 (i)</t>
    </r>
  </si>
  <si>
    <r>
      <t xml:space="preserve">xxvi) Areca Palm 4 - 5 suckers of height 90 cm to 105 cm in
earthen pots of size 25 cm.                                                                                                 </t>
    </r>
    <r>
      <rPr>
        <b/>
        <sz val="10"/>
        <color theme="1"/>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</si>
  <si>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10"/>
        <color theme="1"/>
        <rFont val="Calibri"/>
        <family val="2"/>
        <scheme val="minor"/>
      </rPr>
      <t xml:space="preserve">PWD S&amp;P Schedule,  page-79, item no -3 (a)     </t>
    </r>
    <r>
      <rPr>
        <sz val="10"/>
        <color theme="1"/>
        <rFont val="Calibri"/>
        <family val="2"/>
        <scheme val="minor"/>
      </rPr>
      <t xml:space="preserve">  </t>
    </r>
  </si>
  <si>
    <r>
      <t xml:space="preserve"> Supplying, fitting and fixing 10 litre porcelain low-down cistern of
 approvedmakewitheither sideor bottominlet, sideoverflow, brackets
 complete with all internnal PVC fittings.    White                                                                      </t>
    </r>
    <r>
      <rPr>
        <b/>
        <sz val="10"/>
        <color theme="1"/>
        <rFont val="Calibri"/>
        <family val="2"/>
      </rPr>
      <t xml:space="preserve">[SANITARY AND DRAINAGE WORKS, Page- 36, It. No- 1]  </t>
    </r>
  </si>
  <si>
    <r>
      <t xml:space="preserve">Supplying,fitting and fixing 32 mm dia. Flush Pipe of approved make with necessary fixing materials and clamps complete.                                                                                                       i) Polythene Flush Pipe                                                                                                  </t>
    </r>
    <r>
      <rPr>
        <b/>
        <sz val="10"/>
        <color theme="1"/>
        <rFont val="Calibri"/>
        <family val="2"/>
        <scheme val="minor"/>
      </rPr>
      <t>PWD S&amp;P Schedule, Page no 81. Item no. 11(i)</t>
    </r>
  </si>
  <si>
    <r>
      <t xml:space="preserve">Supplying, fitting and fixing urinal flush pipe fittings of approved brand.
(a) C.P. urinal flush pipe fittings range of one                                                                        </t>
    </r>
    <r>
      <rPr>
        <b/>
        <sz val="10"/>
        <color theme="1"/>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</si>
  <si>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630 mm X 450 mm size                                                                                                 </t>
    </r>
    <r>
      <rPr>
        <b/>
        <sz val="10"/>
        <color theme="1"/>
        <rFont val="Calibri"/>
        <family val="2"/>
        <scheme val="minor"/>
      </rPr>
      <t>PWD S&amp;P Schedule,  P-41, It 2 (iii)</t>
    </r>
  </si>
  <si>
    <r>
      <t xml:space="preserve">Supplying,fitting and fixing approved brand P.V.C. CONNECTOR white flexible, with both ends coupling with heavy brass C.P. nut, 15 mm dia.,
(iii) 600 mm long                                                                                                                    </t>
    </r>
    <r>
      <rPr>
        <b/>
        <sz val="10"/>
        <color theme="1"/>
        <rFont val="Calibri"/>
        <family val="2"/>
        <scheme val="minor"/>
      </rPr>
      <t>PWD S&amp;P Schedule,  Page No.-43 Item No.-9-iii  PWD,</t>
    </r>
  </si>
  <si>
    <r>
      <t xml:space="preserve">Supplying,fitting and fixing approved brand 32 mm dia.P.V.C. waste pipe, with PVC coupling at one end fitted with necessary clamps.
(iv) 1050 mm long each                                                                                                                      </t>
    </r>
    <r>
      <rPr>
        <b/>
        <sz val="10"/>
        <color theme="1"/>
        <rFont val="Calibri"/>
        <family val="2"/>
        <scheme val="minor"/>
      </rPr>
      <t xml:space="preserve">PWD S&amp;P Schedule, Page No.-43 Item No. 10-iv  </t>
    </r>
  </si>
  <si>
    <r>
      <t xml:space="preserve">(f) Hand Shower(Health Faucet) with 1mtr Fexible Tube with Wall Hook(Equivalent to Code No.573 &amp; Model -ALLIED of Jaquar or similar).                                                                                                                          </t>
    </r>
    <r>
      <rPr>
        <b/>
        <sz val="10"/>
        <color theme="1"/>
        <rFont val="Calibri"/>
        <family val="2"/>
        <scheme val="minor"/>
      </rPr>
      <t xml:space="preserve">PWD S&amp;P Schedule, Page No.-3 Item No.- 3 f,  </t>
    </r>
  </si>
  <si>
    <r>
      <t xml:space="preserve">(ii) Chromium plated Bib Cock long body with wall flange with aerator
 (Equivalent to Code No. 512 &amp; Model- Tropical / Sumthing Special of
 ESSCO or similar brand)                                                                                                                                                                                                                                                                                                                                                                                 </t>
    </r>
    <r>
      <rPr>
        <b/>
        <sz val="10"/>
        <color theme="1"/>
        <rFont val="Calibri"/>
        <family val="2"/>
        <scheme val="minor"/>
      </rPr>
      <t xml:space="preserve">[SANITARY AND DRAINAGE WORKS, Page- 6, It. No- 7. a.ii]  </t>
    </r>
  </si>
  <si>
    <r>
      <t xml:space="preserve">(b) (i) Chromium plated Stop Cock (Equivalent to Code No. 513(A) &amp; 513(B) &amp; Model - Tropical / Sumthing Special of ESSCO or similar                                                                               </t>
    </r>
    <r>
      <rPr>
        <b/>
        <sz val="10"/>
        <color theme="1"/>
        <rFont val="Calibri"/>
        <family val="2"/>
      </rPr>
      <t xml:space="preserve">PWD S&amp;P Schedule, Page No.-6 Item No.-7-b-i  </t>
    </r>
  </si>
  <si>
    <r>
      <t xml:space="preserve">Supplying, fitting and fixing shower of approved brand and make.                                                                                                          (ii) Chromium plated round shower with revolving joint (Equivalent toCode No. 541(N) &amp; Model - Tropical / Sumthing Special of ESSCO or similar brand).                                                                                                                                    </t>
    </r>
    <r>
      <rPr>
        <b/>
        <sz val="10"/>
        <color theme="1"/>
        <rFont val="Calibri"/>
        <family val="2"/>
      </rPr>
      <t>PWD S&amp;P Schedule, Page No.-3 Item No.-3- a-ii</t>
    </r>
  </si>
  <si>
    <r>
      <t xml:space="preserve">(iii) Chromium plated shower arm 240 mm long (Equivalent to Code No. 536(A) &amp; Model - Tropical / Sumthing Special of ESSCO or similar brand).
</t>
    </r>
    <r>
      <rPr>
        <b/>
        <sz val="10"/>
        <color theme="1"/>
        <rFont val="Calibri"/>
        <family val="2"/>
        <scheme val="minor"/>
      </rPr>
      <t>Page No.-3 Item No.-3-a-(iii),  PWD,VOL-II , 2017-18</t>
    </r>
  </si>
  <si>
    <r>
      <t xml:space="preserve">Chromium plated angular Stop Cock with wall flange (Equivalent to Code No. 5053 &amp; Model - Florentine of Jaquar or similar brand).                                                                                                                                               </t>
    </r>
    <r>
      <rPr>
        <b/>
        <sz val="10"/>
        <color theme="1"/>
        <rFont val="Calibri"/>
        <family val="2"/>
        <scheme val="minor"/>
      </rPr>
      <t xml:space="preserve">PWD S&amp;P Schedule, Page No.-6 Item No.-7-d-i,  </t>
    </r>
  </si>
  <si>
    <r>
      <t xml:space="preserve">Supplying, fitting and fixing pillar cock of approved make.
a) (i) CP Pillar Cock - 15 mm. (Equivalent to Code No. 507 &amp; Model - Tropical / Sumthing Special of ESSCO or similar brand).                                                                                                                                                                                        </t>
    </r>
    <r>
      <rPr>
        <b/>
        <sz val="10"/>
        <color theme="1"/>
        <rFont val="Calibri"/>
        <family val="2"/>
        <scheme val="minor"/>
      </rPr>
      <t xml:space="preserve">(P. No. - 45, Item. No. - 19(a)i, Pwd Sanitary Plumbing Schedule 2017) </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</si>
  <si>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10"/>
        <color theme="1"/>
        <rFont val="Calibri"/>
        <family val="2"/>
        <scheme val="minor"/>
      </rPr>
      <t>Page No.-12 Item No.-19-i(a),  PWD,VOL-II , 2017-18</t>
    </r>
  </si>
  <si>
    <r>
      <t xml:space="preserve">(a) (a) For Exposed Work                                                                                         
PVC Pipes, 15 mm                                                                                                          
</t>
    </r>
    <r>
      <rPr>
        <b/>
        <sz val="10"/>
        <color theme="1"/>
        <rFont val="Calibri"/>
        <family val="2"/>
        <scheme val="minor"/>
      </rPr>
      <t>Page No.-12 Item No.-19-i(a),  PWD,VOL-II , 2017-18</t>
    </r>
  </si>
  <si>
    <r>
      <t xml:space="preserve">(b) For Concealed Work                                                                                    
PVC Pipes, 15 mm                                                                                                        
</t>
    </r>
    <r>
      <rPr>
        <b/>
        <sz val="10"/>
        <color theme="1"/>
        <rFont val="Calibri"/>
        <family val="2"/>
        <scheme val="minor"/>
      </rPr>
      <t>Page No.-12 Item No.-19-i(b),  PWD,VOL-II , 2017-18</t>
    </r>
  </si>
  <si>
    <r>
      <t xml:space="preserve">Supplying and fitting fixing of gunmetal wheel valve of approved brand and make tested to 21 Kg per sq. cm. 25 mm dia(E5)                                                                                                                  </t>
    </r>
    <r>
      <rPr>
        <b/>
        <sz val="11"/>
        <color theme="1"/>
        <rFont val="Calibri"/>
        <family val="2"/>
        <scheme val="minor"/>
      </rPr>
      <t xml:space="preserve">PWD S&amp;P Schedule,  P-5 It-5,vii), </t>
    </r>
  </si>
  <si>
    <r>
      <t xml:space="preserve">Supplying P.V.C. water storage tank of approved quality with closed top with lid (Black) - Multilayer
(b) 1000 litre capacity                                                                                                         </t>
    </r>
    <r>
      <rPr>
        <b/>
        <sz val="10"/>
        <color theme="1"/>
        <rFont val="Calibri"/>
        <family val="2"/>
        <scheme val="minor"/>
      </rPr>
      <t>PWD S&amp;P Schedule,  page.37,item no-6 (b)</t>
    </r>
  </si>
  <si>
    <r>
      <t xml:space="preserve">Labour for punching hole in plastic water storage tank upto 50 mm dia.                                                                                                      </t>
    </r>
    <r>
      <rPr>
        <b/>
        <sz val="10"/>
        <color theme="1"/>
        <rFont val="Calibri"/>
        <family val="2"/>
        <scheme val="minor"/>
      </rPr>
      <t>PWD S&amp;P Schedule, (P. No. - 38, Item. No. - 13</t>
    </r>
  </si>
  <si>
    <r>
      <t xml:space="preserve">Supply of UPVC pipes (B Type) &amp; fittings conforming to IS-13592-1992.(A) (i) Single Socketed 3 Meter Length, (b) 110 mm                                                                                                             </t>
    </r>
    <r>
      <rPr>
        <b/>
        <sz val="10"/>
        <color theme="1"/>
        <rFont val="Calibri"/>
        <family val="2"/>
        <scheme val="minor"/>
      </rPr>
      <t xml:space="preserve">PWD S&amp;P Schedule,  Page No.-68 Item No. 23,(A)(i)(b) </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</si>
  <si>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10"/>
        <color theme="1"/>
        <rFont val="Calibri"/>
        <family val="2"/>
        <scheme val="minor"/>
      </rPr>
      <t xml:space="preserve">(P. - 212, Item. No. - 21 (A)(i) , (B),(c),(i) &amp; (B), (d),(i), Pwd volume-i, 2017)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</si>
  <si>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t>
    </r>
    <r>
      <rPr>
        <b/>
        <sz val="10"/>
        <color theme="1"/>
        <rFont val="Calibri"/>
        <family val="2"/>
        <scheme val="minor"/>
      </rPr>
      <t>7th CORRIGENDA &amp; ADDENDA, Dated: 22.01.2020, Page 1 of 7, PWD(WB), S.O.R. Volume - II : Sanitary &amp; Plumbing Works w.e.f. 01/11/2017, Item No. - 1, Page No.- 87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</si>
  <si>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t>
    </r>
    <r>
      <rPr>
        <b/>
        <sz val="8"/>
        <color theme="1"/>
        <rFont val="Calibri"/>
        <family val="2"/>
        <scheme val="minor"/>
      </rPr>
      <t>7th CORRIGENDA &amp; ADDENDA, Dated: 22.01.2020, Page 6 of 7, PWD(WB), S.O.R. Volume - II : Sanitary &amp; Plumbing Works w.e.f. 01/11/2017, Item No. - 4, Page No.- 89
For-OTHER MANUFACTURES NOT SPECIFIED)</t>
    </r>
  </si>
  <si>
    <r>
      <t xml:space="preserve">Supplying, fitting and fixing towel rail with two brackets.                                    
(a) C.P. over brass       (ii) 25 mm dia. and 600 mm long                                                                            
</t>
    </r>
    <r>
      <rPr>
        <b/>
        <sz val="10"/>
        <color theme="1"/>
        <rFont val="Calibri"/>
        <family val="2"/>
        <scheme val="minor"/>
      </rPr>
      <t xml:space="preserve"> PWD S&amp;P Schedule,   p No 82    I No- 22 (a)(ii) </t>
    </r>
  </si>
  <si>
    <r>
      <t xml:space="preserve">Supplying, fitting and fixing bevelled edged mirror 5.5 mm thick silver red as per I.S. 3438 / 1965 together with brass C.P. hinges. (ii) 600 mm X 450 mm                                                                                                                                     </t>
    </r>
    <r>
      <rPr>
        <b/>
        <sz val="9"/>
        <color theme="1"/>
        <rFont val="Calibri"/>
        <family val="2"/>
        <scheme val="minor"/>
      </rPr>
      <t>PWD S&amp;P Schedule,  P-81, It-15(ii)</t>
    </r>
  </si>
  <si>
    <t>RUPEES NINE LAKH SEVENTY-SIX THOUSEND THREE HUNDRED NINETY ONLY.</t>
  </si>
  <si>
    <r>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t>
    </r>
    <r>
      <rPr>
        <b/>
        <sz val="10"/>
        <color theme="1"/>
        <rFont val="Calibri"/>
        <family val="2"/>
        <scheme val="minor"/>
      </rPr>
      <t xml:space="preserve">PWD(WB), S.O.R. Volume - I : Building Works w.e.f. 01/11/2017, Item No.-39, Page No. - 68  </t>
    </r>
    <r>
      <rPr>
        <sz val="10"/>
        <color theme="1"/>
        <rFont val="Calibri"/>
        <family val="2"/>
        <scheme val="minor"/>
      </rPr>
      <t xml:space="preserve">                                                                                                                                                                                                      </t>
    </r>
  </si>
  <si>
    <r>
      <t xml:space="preserve">Supplying, fitting and fixing porcelain toilet paper holder of approved make with wooden spindle as necessary.                                                              
(i) Roll type size 250 mm X 125 mm (A5)                                                                                                  
</t>
    </r>
    <r>
      <rPr>
        <b/>
        <sz val="9"/>
        <color theme="1"/>
        <rFont val="Calibri"/>
        <family val="2"/>
        <scheme val="minor"/>
      </rPr>
      <t>Sanitary &amp; Plumbing works   p No 83    I No- 23 9i)</t>
    </r>
  </si>
  <si>
    <r>
      <t xml:space="preserve">Supplying, fitting and fixing glass shelf with aluminium guard rails.
(a) Ordinary type with 5.5 mm sheet glass                                                            
 (i) 450 mm X 125 mm                                                                                                                                                                                                </t>
    </r>
    <r>
      <rPr>
        <b/>
        <sz val="9"/>
        <color theme="1"/>
        <rFont val="Calibri"/>
        <family val="2"/>
        <scheme val="minor"/>
      </rPr>
      <t>Sanitary and plumbing work schedule P-81, It-16(a)(i)</t>
    </r>
  </si>
  <si>
    <r>
      <t xml:space="preserve">Supplying, fitting and fixing cast iron raised rain proof tank cover 500 mm dia. with locking arrangements (weighing not less than 12 kg).                                                                                                                 </t>
    </r>
    <r>
      <rPr>
        <b/>
        <sz val="10"/>
        <color theme="1"/>
        <rFont val="Calibri"/>
        <family val="2"/>
        <scheme val="minor"/>
      </rPr>
      <t>PWD S&amp;P Schedule, . page-37,item no -8</t>
    </r>
  </si>
  <si>
    <r>
      <t xml:space="preserve">Supplying, fitting and fixing Closet seat of approved make with lid and C.P.
hinges, rubber buffer and brass screws complete.                                                                                                                                                                                                                                                                       (b) Anglo Indian
(i) Plastic (hallow type) black                                                                                                                                              </t>
    </r>
    <r>
      <rPr>
        <b/>
        <sz val="10"/>
        <color theme="1"/>
        <rFont val="Calibri"/>
        <family val="2"/>
        <scheme val="minor"/>
      </rPr>
      <t xml:space="preserve">[SANITARY AND DRAINAGE WORKS, Page- 81, It. No- 10. b.i]  </t>
    </r>
  </si>
  <si>
    <r>
      <t xml:space="preserve">Supplying, fitting and fixing Flat back urinal (half stall urinal) in white vitreous chinaware of approved make in position with brass screws on 75 mm X 75 mm X 75 mm wooden blocks complete.
(i)   635 mm X 395 mm X 420 mm                                                                                 </t>
    </r>
    <r>
      <rPr>
        <b/>
        <sz val="10"/>
        <color theme="1"/>
        <rFont val="Calibri"/>
        <family val="2"/>
        <scheme val="minor"/>
      </rPr>
      <t xml:space="preserve">[SANITARY AND DRAINAGE WORKS, Page- 80, It. No- 6. i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</si>
  <si>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10"/>
        <color theme="1"/>
        <rFont val="Calibri"/>
        <family val="2"/>
        <scheme val="minor"/>
      </rPr>
      <t>PWD Building Works schedule,  P-115, It - 3 (i)</t>
    </r>
  </si>
  <si>
    <r>
      <t xml:space="preserve">Supplying, fitting and fixing Squating plate with integral flushing in white vitreous chinaware of approved make in cement concrete (6:3:1) with
jhama chips complete. (Payment of concrete will be paid seperately).
(i) 450 mm X 350 mm                                                                                                                                                </t>
    </r>
    <r>
      <rPr>
        <b/>
        <sz val="9"/>
        <color theme="1"/>
        <rFont val="Calibri"/>
        <family val="2"/>
        <scheme val="minor"/>
      </rPr>
      <t xml:space="preserve">PWD S&amp;P Schedule, (P - 80, Item. No. - 7 , </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</si>
  <si>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10"/>
        <color theme="1"/>
        <rFont val="Calibri"/>
        <family val="2"/>
        <scheme val="minor"/>
      </rPr>
      <t>PWD S&amp;P Schedule, (P. - 74, Item. No. - 24 (B)</t>
    </r>
  </si>
  <si>
    <r>
      <t xml:space="preserve">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t>
    </r>
    <r>
      <rPr>
        <b/>
        <sz val="10"/>
        <color theme="1"/>
        <rFont val="Calibri"/>
        <family val="2"/>
        <scheme val="minor"/>
      </rPr>
      <t>3rd CORRIGENDA &amp; ADDENDA, Dated: 04.06.2018, Page 80 of 96, PWD(WB), S.O.R. Volume - I : Building Works w.e.f. 01/11/2017, Item No.-1, Page No. - 280</t>
    </r>
  </si>
  <si>
    <r>
      <t xml:space="preserve">Labour for hoisting plastic water storage tank.                                                                                                         (i) Upto 1500 litre capacity.                                                                                                                                                                                  (a) Upto 1st story from G.L.                                                                                                                                                                                                                                                                  </t>
    </r>
    <r>
      <rPr>
        <b/>
        <sz val="10"/>
        <color theme="1"/>
        <rFont val="Calibri"/>
        <family val="2"/>
        <scheme val="minor"/>
      </rPr>
      <t>PWD S&amp;P Schedule,  page.37,item no-10 (i)(a)</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</si>
  <si>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t>
    </r>
    <r>
      <rPr>
        <b/>
        <sz val="8"/>
        <color theme="1"/>
        <rFont val="Calibri"/>
        <family val="2"/>
        <scheme val="minor"/>
      </rPr>
      <t>7th CORRIGENDA &amp; ADDENDA, Dated: 22.01.2020, Page 3 of 7, PWD(WB), S.O.R. Volume - II : Sanitary &amp; Plumbing Works w.e.f. 01/11/2017, Item No. - 3, Page No.- 88
(iii) For 30 users
i) With Pakur variety.(OTHER MANUFACTURES NOT SPECIFIED)</t>
    </r>
  </si>
  <si>
    <r>
      <t xml:space="preserve">Ordinary Cement concrete (mix 1:2:4) with graded stone chips (20 mm nominal size) excluding shuttering and reinforcement,if  any, in ground floor as per relevant IS codes.                                                                                                                                     </t>
    </r>
    <r>
      <rPr>
        <b/>
        <sz val="10"/>
        <color theme="1"/>
        <rFont val="Calibri"/>
        <family val="2"/>
        <scheme val="minor"/>
      </rPr>
      <t xml:space="preserve">[PWD BUILDING WORKS, Page- 24, It. No- 4]   </t>
    </r>
    <r>
      <rPr>
        <sz val="10"/>
        <color theme="1"/>
        <rFont val="Calibri"/>
        <family val="2"/>
        <scheme val="minor"/>
      </rPr>
      <t xml:space="preserve">
</t>
    </r>
  </si>
  <si>
    <r>
      <t xml:space="preserve">Supplying, fitting and fixing soap holder.                                                                                                                      (b) Fibre glass                                                                                                                                                                                                                                                                       </t>
    </r>
    <r>
      <rPr>
        <b/>
        <sz val="9"/>
        <color theme="1"/>
        <rFont val="Calibri"/>
        <family val="2"/>
        <scheme val="minor"/>
      </rPr>
      <t>Sanitary and plumbing work schedule P-82, It-18(b)</t>
    </r>
  </si>
  <si>
    <r>
      <t xml:space="preserve">Iron butt hinges of approved quality fitted and fixed with steel screws, with ISI mark. (viii) 100mm X 75mm X 3.50mm.                                                                                                           </t>
    </r>
    <r>
      <rPr>
        <b/>
        <sz val="10"/>
        <color theme="1"/>
        <rFont val="Calibri"/>
        <family val="2"/>
        <scheme val="minor"/>
      </rPr>
      <t xml:space="preserve">                               PWD Building Works schedule, P-140, It No. -5 (viii)</t>
    </r>
  </si>
  <si>
    <t xml:space="preserve">Estimate for: Construction of Public Toilet Block  at Bartholews High School (B.L) UNIT - 01 at Ward No- 15 under Mal  Municipality [As per Model- G], Dist - Jalpaiguri. </t>
  </si>
</sst>
</file>

<file path=xl/styles.xml><?xml version="1.0" encoding="utf-8"?>
<styleSheet xmlns="http://schemas.openxmlformats.org/spreadsheetml/2006/main">
  <numFmts count="3">
    <numFmt numFmtId="44" formatCode="_ &quot;Rs.&quot;\ * #,##0.00_ ;_ &quot;Rs.&quot;\ * \-#,##0.00_ ;_ &quot;Rs.&quot;\ * &quot;-&quot;??_ ;_ @_ "/>
    <numFmt numFmtId="164" formatCode="0.000"/>
    <numFmt numFmtId="165" formatCode="0.0"/>
  </numFmts>
  <fonts count="2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9"/>
      <color theme="1"/>
      <name val="Calibri"/>
      <family val="2"/>
    </font>
    <font>
      <b/>
      <sz val="10"/>
      <color theme="1"/>
      <name val="Calibri"/>
      <family val="2"/>
      <scheme val="minor"/>
    </font>
    <font>
      <sz val="8"/>
      <color theme="1"/>
      <name val="Calibri"/>
      <family val="2"/>
      <scheme val="minor"/>
    </font>
    <font>
      <sz val="9"/>
      <color theme="1"/>
      <name val="Times New Roman"/>
      <family val="1"/>
    </font>
    <font>
      <sz val="14"/>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b/>
      <sz val="10"/>
      <color theme="1"/>
      <name val="Calibri"/>
      <family val="2"/>
    </font>
    <font>
      <b/>
      <sz val="9"/>
      <color theme="1"/>
      <name val="Calibri"/>
      <family val="2"/>
      <scheme val="minor"/>
    </font>
    <font>
      <b/>
      <sz val="8"/>
      <color theme="1"/>
      <name val="Calibri"/>
      <family val="2"/>
      <scheme val="minor"/>
    </font>
    <font>
      <b/>
      <sz val="11"/>
      <color theme="1"/>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tint="0.499984740745262"/>
      </bottom>
      <diagonal/>
    </border>
  </borders>
  <cellStyleXfs count="4">
    <xf numFmtId="0" fontId="0" fillId="0" borderId="0"/>
    <xf numFmtId="0" fontId="4" fillId="0" borderId="0"/>
    <xf numFmtId="44" fontId="14" fillId="0" borderId="0" applyFont="0" applyFill="0" applyBorder="0" applyAlignment="0" applyProtection="0"/>
    <xf numFmtId="0" fontId="15" fillId="0" borderId="8" applyNumberFormat="0" applyFill="0" applyAlignment="0" applyProtection="0"/>
  </cellStyleXfs>
  <cellXfs count="217">
    <xf numFmtId="0" fontId="0" fillId="0" borderId="0" xfId="0"/>
    <xf numFmtId="0" fontId="1" fillId="0" borderId="0" xfId="0" applyFont="1" applyFill="1" applyAlignment="1">
      <alignment horizontal="left" vertical="top"/>
    </xf>
    <xf numFmtId="0" fontId="0" fillId="0" borderId="0" xfId="0" applyFont="1" applyFill="1" applyAlignment="1">
      <alignment horizontal="center" vertical="center"/>
    </xf>
    <xf numFmtId="0" fontId="0" fillId="0" borderId="0" xfId="0" applyFill="1" applyBorder="1" applyAlignment="1">
      <alignment horizontal="center" vertical="center"/>
    </xf>
    <xf numFmtId="164" fontId="2" fillId="0" borderId="0" xfId="0" applyNumberFormat="1" applyFont="1" applyFill="1" applyBorder="1" applyAlignment="1">
      <alignment vertical="center"/>
    </xf>
    <xf numFmtId="164" fontId="0" fillId="0" borderId="0" xfId="0" applyNumberFormat="1" applyFill="1" applyBorder="1" applyAlignment="1">
      <alignment vertical="center"/>
    </xf>
    <xf numFmtId="2" fontId="0" fillId="0" borderId="0" xfId="0" applyNumberFormat="1" applyFill="1" applyBorder="1" applyAlignment="1">
      <alignment horizontal="center" vertical="center"/>
    </xf>
    <xf numFmtId="1" fontId="0" fillId="0" borderId="1" xfId="0" applyNumberFormat="1" applyFont="1" applyFill="1" applyBorder="1" applyAlignment="1">
      <alignment horizontal="center" vertical="center" wrapText="1"/>
    </xf>
    <xf numFmtId="1" fontId="0" fillId="0" borderId="0" xfId="0" applyNumberFormat="1" applyFont="1" applyFill="1" applyAlignment="1">
      <alignment horizontal="center" vertical="center"/>
    </xf>
    <xf numFmtId="1"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0" fillId="0" borderId="0" xfId="0" applyFont="1" applyFill="1" applyBorder="1" applyAlignment="1">
      <alignment horizontal="center" vertical="center" wrapText="1"/>
    </xf>
    <xf numFmtId="1"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 fillId="0" borderId="1" xfId="0" applyFont="1" applyFill="1" applyBorder="1" applyAlignment="1">
      <alignment vertical="top"/>
    </xf>
    <xf numFmtId="164" fontId="1" fillId="0" borderId="1" xfId="0" applyNumberFormat="1" applyFont="1" applyFill="1" applyBorder="1" applyAlignment="1">
      <alignment horizontal="left" vertical="top" wrapText="1"/>
    </xf>
    <xf numFmtId="0" fontId="6" fillId="0" borderId="1" xfId="0" applyFont="1" applyFill="1" applyBorder="1" applyAlignment="1">
      <alignment horizontal="center" vertical="center"/>
    </xf>
    <xf numFmtId="2" fontId="1"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164" fontId="10" fillId="0" borderId="1" xfId="0" applyNumberFormat="1" applyFont="1" applyFill="1" applyBorder="1" applyAlignment="1">
      <alignment horizontal="left" vertical="top" wrapText="1"/>
    </xf>
    <xf numFmtId="0" fontId="8" fillId="0" borderId="0" xfId="0" applyFont="1" applyFill="1" applyAlignment="1">
      <alignment horizontal="center" vertical="center"/>
    </xf>
    <xf numFmtId="1"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xf numFmtId="2"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0"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164" fontId="1" fillId="0" borderId="1" xfId="0" applyNumberFormat="1" applyFont="1" applyFill="1" applyBorder="1" applyAlignment="1">
      <alignment horizontal="center" vertical="top"/>
    </xf>
    <xf numFmtId="164" fontId="0" fillId="0"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3" fillId="0" borderId="1" xfId="0" applyFont="1" applyFill="1" applyBorder="1" applyAlignment="1">
      <alignment horizontal="center" vertical="top" wrapText="1"/>
    </xf>
    <xf numFmtId="164" fontId="1" fillId="0" borderId="1" xfId="0" applyNumberFormat="1" applyFont="1" applyFill="1" applyBorder="1" applyAlignment="1">
      <alignment horizontal="right" vertical="top" wrapText="1"/>
    </xf>
    <xf numFmtId="164" fontId="10" fillId="0" borderId="1" xfId="0" applyNumberFormat="1" applyFont="1" applyFill="1" applyBorder="1" applyAlignment="1">
      <alignment horizontal="right" vertical="top" wrapText="1"/>
    </xf>
    <xf numFmtId="165"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64" fontId="0" fillId="0" borderId="1" xfId="0" applyNumberFormat="1" applyFont="1" applyFill="1" applyBorder="1" applyAlignment="1">
      <alignment horizontal="center" vertical="top"/>
    </xf>
    <xf numFmtId="2" fontId="8" fillId="0" borderId="1" xfId="0" applyNumberFormat="1" applyFont="1" applyFill="1" applyBorder="1" applyAlignment="1">
      <alignment horizontal="right" vertical="center"/>
    </xf>
    <xf numFmtId="2" fontId="0" fillId="0" borderId="1" xfId="0" applyNumberFormat="1" applyFill="1" applyBorder="1" applyAlignment="1">
      <alignment horizontal="right" vertical="center"/>
    </xf>
    <xf numFmtId="2" fontId="0" fillId="0" borderId="0" xfId="0" applyNumberFormat="1" applyFont="1" applyFill="1" applyBorder="1" applyAlignment="1">
      <alignment horizontal="right" vertical="center"/>
    </xf>
    <xf numFmtId="0" fontId="0" fillId="0" borderId="0" xfId="0" applyFont="1" applyFill="1" applyAlignment="1">
      <alignment horizontal="righ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xf>
    <xf numFmtId="0" fontId="3"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 xfId="0" applyFont="1" applyFill="1" applyBorder="1" applyAlignment="1">
      <alignment horizontal="right" vertical="center"/>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0" fillId="0" borderId="6" xfId="0" applyNumberFormat="1" applyFont="1" applyFill="1" applyBorder="1" applyAlignment="1">
      <alignment horizontal="center" vertical="center"/>
    </xf>
    <xf numFmtId="2" fontId="0" fillId="0" borderId="6" xfId="0" applyNumberFormat="1" applyFont="1" applyFill="1" applyBorder="1" applyAlignment="1">
      <alignment horizontal="right" vertical="center"/>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6" xfId="0" applyFill="1" applyBorder="1" applyAlignment="1">
      <alignment horizontal="center" vertical="center"/>
    </xf>
    <xf numFmtId="2" fontId="0"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5" fillId="0" borderId="1" xfId="1"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9" fontId="6" fillId="0" borderId="1" xfId="0" applyNumberFormat="1" applyFont="1" applyFill="1" applyBorder="1" applyAlignment="1">
      <alignment vertical="center"/>
    </xf>
    <xf numFmtId="9" fontId="0" fillId="0" borderId="1" xfId="0" applyNumberFormat="1" applyFont="1" applyFill="1" applyBorder="1" applyAlignment="1">
      <alignment vertical="center"/>
    </xf>
    <xf numFmtId="0" fontId="0" fillId="0" borderId="1" xfId="0" applyFill="1" applyBorder="1" applyAlignment="1">
      <alignment horizontal="right" vertical="center"/>
    </xf>
    <xf numFmtId="0" fontId="0" fillId="0" borderId="1" xfId="0" applyFont="1" applyFill="1" applyBorder="1" applyAlignment="1">
      <alignment horizontal="right" vertical="center"/>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1" fontId="1" fillId="0" borderId="1" xfId="0" applyNumberFormat="1" applyFont="1" applyFill="1" applyBorder="1" applyAlignment="1">
      <alignment horizontal="left" vertical="top" wrapText="1"/>
    </xf>
    <xf numFmtId="164" fontId="0" fillId="0" borderId="1" xfId="0" applyNumberFormat="1" applyFont="1" applyFill="1" applyBorder="1" applyAlignment="1">
      <alignment horizontal="left" vertical="top"/>
    </xf>
    <xf numFmtId="165" fontId="1"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xf>
    <xf numFmtId="164" fontId="3" fillId="0" borderId="1" xfId="0" applyNumberFormat="1" applyFont="1" applyFill="1" applyBorder="1" applyAlignment="1">
      <alignment horizontal="left" vertical="top" wrapText="1"/>
    </xf>
    <xf numFmtId="0" fontId="0" fillId="0" borderId="1" xfId="0" applyFont="1" applyFill="1" applyBorder="1" applyAlignment="1">
      <alignment horizontal="left" vertical="top"/>
    </xf>
    <xf numFmtId="44" fontId="0" fillId="0" borderId="1" xfId="2" applyFont="1" applyFill="1" applyBorder="1" applyAlignment="1">
      <alignment horizontal="center" vertical="center"/>
    </xf>
    <xf numFmtId="44" fontId="0" fillId="0" borderId="1" xfId="2" applyFont="1" applyFill="1" applyBorder="1" applyAlignment="1">
      <alignment horizontal="right" vertical="center"/>
    </xf>
    <xf numFmtId="44" fontId="6" fillId="0" borderId="1" xfId="2" applyFont="1" applyFill="1" applyBorder="1" applyAlignment="1">
      <alignment horizontal="center" vertical="center"/>
    </xf>
    <xf numFmtId="44" fontId="8" fillId="0" borderId="1" xfId="2" applyFont="1" applyFill="1" applyBorder="1" applyAlignment="1">
      <alignment horizontal="center" vertical="center"/>
    </xf>
    <xf numFmtId="44" fontId="8" fillId="0" borderId="1" xfId="2" applyFont="1" applyFill="1" applyBorder="1" applyAlignment="1">
      <alignment horizontal="right" vertical="center"/>
    </xf>
    <xf numFmtId="44" fontId="5" fillId="0" borderId="1" xfId="2" applyFont="1" applyFill="1" applyBorder="1" applyAlignment="1">
      <alignment horizontal="center" vertical="center" wrapText="1"/>
    </xf>
    <xf numFmtId="44" fontId="3" fillId="0" borderId="1" xfId="2" applyFont="1" applyFill="1" applyBorder="1" applyAlignment="1">
      <alignment horizontal="center" vertical="center"/>
    </xf>
    <xf numFmtId="9" fontId="20" fillId="0" borderId="1" xfId="0" applyNumberFormat="1" applyFont="1" applyFill="1" applyBorder="1" applyAlignment="1">
      <alignment vertical="center"/>
    </xf>
    <xf numFmtId="9" fontId="2" fillId="0" borderId="1" xfId="0" applyNumberFormat="1" applyFont="1" applyFill="1" applyBorder="1" applyAlignment="1">
      <alignment vertical="center"/>
    </xf>
    <xf numFmtId="0" fontId="16" fillId="0" borderId="8" xfId="3" applyFont="1" applyFill="1" applyAlignment="1">
      <alignment horizontal="center" vertical="center"/>
    </xf>
    <xf numFmtId="0" fontId="2" fillId="0" borderId="1" xfId="0" applyFont="1" applyFill="1" applyBorder="1" applyAlignment="1">
      <alignment horizontal="right" vertical="center"/>
    </xf>
    <xf numFmtId="44" fontId="0" fillId="0" borderId="1" xfId="2" applyFont="1" applyFill="1" applyBorder="1" applyAlignment="1">
      <alignment horizontal="right" vertical="center"/>
    </xf>
    <xf numFmtId="44" fontId="2" fillId="0" borderId="1" xfId="2" applyFont="1" applyFill="1" applyBorder="1" applyAlignment="1">
      <alignment horizontal="right" vertical="center"/>
    </xf>
    <xf numFmtId="0" fontId="20" fillId="0" borderId="2" xfId="0" applyFont="1" applyFill="1" applyBorder="1" applyAlignment="1">
      <alignment horizontal="right" vertical="center"/>
    </xf>
    <xf numFmtId="0" fontId="20" fillId="0" borderId="3" xfId="0" applyFont="1" applyFill="1" applyBorder="1" applyAlignment="1">
      <alignment horizontal="right" vertical="center"/>
    </xf>
    <xf numFmtId="0" fontId="20" fillId="0" borderId="4" xfId="0" applyFont="1" applyFill="1" applyBorder="1" applyAlignment="1">
      <alignment horizontal="right" vertical="center"/>
    </xf>
    <xf numFmtId="0" fontId="20" fillId="0" borderId="1" xfId="0" applyFont="1" applyFill="1" applyBorder="1" applyAlignment="1">
      <alignment horizontal="right" vertical="center"/>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2" fontId="0" fillId="0" borderId="1" xfId="0" applyNumberFormat="1" applyFill="1" applyBorder="1" applyAlignment="1">
      <alignment horizontal="left" vertical="top" wrapText="1"/>
    </xf>
    <xf numFmtId="2" fontId="0" fillId="0" borderId="1"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1" fillId="0" borderId="1" xfId="0" applyFont="1" applyFill="1" applyBorder="1" applyAlignment="1">
      <alignment horizontal="left" vertical="top"/>
    </xf>
    <xf numFmtId="164"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44" fontId="0" fillId="0" borderId="1" xfId="2" applyFont="1" applyFill="1" applyBorder="1" applyAlignment="1">
      <alignment horizontal="center" vertical="center"/>
    </xf>
    <xf numFmtId="2" fontId="0" fillId="0" borderId="1" xfId="0" applyNumberFormat="1" applyFont="1" applyFill="1" applyBorder="1" applyAlignment="1">
      <alignment horizontal="center"/>
    </xf>
    <xf numFmtId="44" fontId="0" fillId="0" borderId="1" xfId="2" applyFont="1" applyFill="1" applyBorder="1" applyAlignment="1">
      <alignment horizontal="center"/>
    </xf>
    <xf numFmtId="44" fontId="0" fillId="0" borderId="1" xfId="2" applyFont="1" applyFill="1" applyBorder="1" applyAlignment="1">
      <alignment horizontal="right"/>
    </xf>
    <xf numFmtId="164" fontId="2"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2" fontId="0" fillId="0" borderId="5" xfId="0" applyNumberFormat="1" applyFont="1" applyFill="1" applyBorder="1" applyAlignment="1">
      <alignment horizontal="center" vertical="center"/>
    </xf>
    <xf numFmtId="2" fontId="0" fillId="0" borderId="6" xfId="0" applyNumberFormat="1" applyFont="1" applyFill="1" applyBorder="1" applyAlignment="1">
      <alignment horizontal="center" vertical="center"/>
    </xf>
    <xf numFmtId="2" fontId="0" fillId="0" borderId="7" xfId="0" applyNumberFormat="1" applyFont="1" applyFill="1" applyBorder="1" applyAlignment="1">
      <alignment horizontal="center" vertical="center"/>
    </xf>
    <xf numFmtId="44" fontId="0" fillId="0" borderId="5" xfId="2" applyFont="1" applyFill="1" applyBorder="1" applyAlignment="1">
      <alignment horizontal="center" vertical="center"/>
    </xf>
    <xf numFmtId="44" fontId="0" fillId="0" borderId="6" xfId="2" applyFont="1" applyFill="1" applyBorder="1" applyAlignment="1">
      <alignment horizontal="center" vertical="center"/>
    </xf>
    <xf numFmtId="44" fontId="0" fillId="0" borderId="7" xfId="2" applyFont="1" applyFill="1" applyBorder="1" applyAlignment="1">
      <alignment horizontal="center" vertical="center"/>
    </xf>
    <xf numFmtId="44" fontId="0" fillId="0" borderId="5" xfId="2" applyFont="1" applyFill="1" applyBorder="1" applyAlignment="1">
      <alignment horizontal="right" vertical="center"/>
    </xf>
    <xf numFmtId="44" fontId="0" fillId="0" borderId="6" xfId="2" applyFont="1" applyFill="1" applyBorder="1" applyAlignment="1">
      <alignment horizontal="right" vertical="center"/>
    </xf>
    <xf numFmtId="44" fontId="0" fillId="0" borderId="7" xfId="2" applyFont="1" applyFill="1" applyBorder="1" applyAlignment="1">
      <alignment horizontal="right" vertical="center"/>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44" fontId="6" fillId="0" borderId="1" xfId="2" applyFont="1" applyFill="1" applyBorder="1" applyAlignment="1">
      <alignment horizontal="center" vertical="center"/>
    </xf>
    <xf numFmtId="164" fontId="0" fillId="0" borderId="1" xfId="0" applyNumberFormat="1" applyFont="1" applyFill="1" applyBorder="1" applyAlignment="1">
      <alignment horizontal="center"/>
    </xf>
    <xf numFmtId="1" fontId="1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 fontId="0" fillId="0" borderId="1"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2" fontId="0" fillId="0" borderId="5" xfId="0" applyNumberFormat="1" applyFont="1" applyFill="1" applyBorder="1" applyAlignment="1">
      <alignment horizontal="right" vertical="center"/>
    </xf>
    <xf numFmtId="2" fontId="0" fillId="0" borderId="7" xfId="0" applyNumberFormat="1" applyFont="1" applyFill="1" applyBorder="1" applyAlignment="1">
      <alignment horizontal="right" vertical="center"/>
    </xf>
    <xf numFmtId="0" fontId="0" fillId="0" borderId="6" xfId="0" applyFont="1" applyFill="1" applyBorder="1" applyAlignment="1">
      <alignment horizontal="center" vertical="center"/>
    </xf>
    <xf numFmtId="2" fontId="0" fillId="0" borderId="6" xfId="0" applyNumberFormat="1" applyFont="1" applyFill="1" applyBorder="1" applyAlignment="1">
      <alignment horizontal="right" vertical="center"/>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7" xfId="0" applyNumberFormat="1" applyFont="1" applyFill="1" applyBorder="1" applyAlignment="1">
      <alignment horizontal="center"/>
    </xf>
    <xf numFmtId="2" fontId="0" fillId="0" borderId="5" xfId="0" applyNumberFormat="1" applyFont="1" applyFill="1" applyBorder="1" applyAlignment="1">
      <alignment horizontal="center"/>
    </xf>
    <xf numFmtId="2" fontId="0" fillId="0" borderId="6" xfId="0" applyNumberFormat="1" applyFont="1" applyFill="1" applyBorder="1" applyAlignment="1">
      <alignment horizontal="center"/>
    </xf>
    <xf numFmtId="2" fontId="0" fillId="0" borderId="7" xfId="0" applyNumberFormat="1" applyFont="1" applyFill="1" applyBorder="1" applyAlignment="1">
      <alignment horizontal="center"/>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7" xfId="0" applyFont="1" applyFill="1" applyBorder="1" applyAlignment="1">
      <alignment horizontal="center"/>
    </xf>
    <xf numFmtId="2" fontId="0" fillId="0" borderId="5" xfId="0" applyNumberFormat="1" applyFont="1" applyFill="1" applyBorder="1" applyAlignment="1">
      <alignment horizontal="right"/>
    </xf>
    <xf numFmtId="2" fontId="0" fillId="0" borderId="6" xfId="0" applyNumberFormat="1" applyFont="1" applyFill="1" applyBorder="1" applyAlignment="1">
      <alignment horizontal="right"/>
    </xf>
    <xf numFmtId="2" fontId="0" fillId="0" borderId="7" xfId="0" applyNumberFormat="1" applyFont="1" applyFill="1" applyBorder="1" applyAlignment="1">
      <alignment horizontal="right"/>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left" vertical="top"/>
    </xf>
    <xf numFmtId="0" fontId="1" fillId="0" borderId="7" xfId="0" applyFont="1" applyFill="1" applyBorder="1" applyAlignment="1">
      <alignment horizontal="left" vertical="top"/>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1" fontId="0" fillId="0" borderId="5" xfId="0" applyNumberFormat="1" applyFont="1" applyFill="1" applyBorder="1" applyAlignment="1">
      <alignment horizontal="center" vertical="center"/>
    </xf>
    <xf numFmtId="1" fontId="0" fillId="0" borderId="6" xfId="0" applyNumberFormat="1" applyFont="1" applyFill="1" applyBorder="1" applyAlignment="1">
      <alignment horizontal="center" vertical="center"/>
    </xf>
    <xf numFmtId="1" fontId="0" fillId="0" borderId="7"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2" fontId="6" fillId="0" borderId="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xf>
    <xf numFmtId="2" fontId="6" fillId="0" borderId="7"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2" fontId="0" fillId="0" borderId="5"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0" fillId="0" borderId="1" xfId="0" applyFill="1" applyBorder="1" applyAlignment="1">
      <alignment horizontal="center"/>
    </xf>
    <xf numFmtId="2" fontId="0" fillId="0" borderId="1" xfId="0" applyNumberFormat="1" applyFont="1" applyFill="1" applyBorder="1" applyAlignment="1">
      <alignment horizontal="right"/>
    </xf>
    <xf numFmtId="0" fontId="0" fillId="0" borderId="1" xfId="0" applyFont="1" applyFill="1" applyBorder="1" applyAlignment="1">
      <alignment horizontal="center" vertical="center"/>
    </xf>
    <xf numFmtId="0" fontId="0" fillId="0" borderId="1" xfId="0" applyFill="1" applyBorder="1" applyAlignment="1">
      <alignment horizontal="right" vertical="center"/>
    </xf>
    <xf numFmtId="2" fontId="0" fillId="0" borderId="1" xfId="0" applyNumberFormat="1" applyFont="1" applyFill="1" applyBorder="1" applyAlignment="1">
      <alignment horizontal="right" vertical="center"/>
    </xf>
    <xf numFmtId="0" fontId="0" fillId="0" borderId="1" xfId="0" applyFont="1" applyFill="1" applyBorder="1" applyAlignment="1">
      <alignment horizontal="right" vertical="center"/>
    </xf>
    <xf numFmtId="2" fontId="2" fillId="0" borderId="1" xfId="0" applyNumberFormat="1" applyFont="1" applyFill="1" applyBorder="1" applyAlignment="1">
      <alignment horizontal="right" vertical="center"/>
    </xf>
    <xf numFmtId="0" fontId="6" fillId="0" borderId="1" xfId="0" applyFont="1" applyFill="1" applyBorder="1" applyAlignment="1">
      <alignment horizontal="right" vertical="center"/>
    </xf>
    <xf numFmtId="164" fontId="2" fillId="0" borderId="5"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cellXfs>
  <cellStyles count="4">
    <cellStyle name="Currency" xfId="2" builtinId="4"/>
    <cellStyle name="Heading 2" xfId="3" builtinId="17"/>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71"/>
  <sheetViews>
    <sheetView tabSelected="1" zoomScaleSheetLayoutView="100" zoomScalePageLayoutView="90" workbookViewId="0">
      <selection activeCell="A3" sqref="A3:L3"/>
    </sheetView>
  </sheetViews>
  <sheetFormatPr defaultColWidth="9.140625" defaultRowHeight="23.25" customHeight="1"/>
  <cols>
    <col min="1" max="1" width="3.140625" style="8" customWidth="1"/>
    <col min="2" max="2" width="17.7109375" style="1" customWidth="1"/>
    <col min="3" max="3" width="6.5703125" style="1" customWidth="1"/>
    <col min="4" max="4" width="7" style="1" customWidth="1"/>
    <col min="5" max="6" width="7.140625" style="1" customWidth="1"/>
    <col min="7" max="7" width="8.28515625" style="1" customWidth="1"/>
    <col min="8" max="8" width="5.42578125" style="1" customWidth="1"/>
    <col min="9" max="9" width="7.5703125" style="2" customWidth="1"/>
    <col min="10" max="10" width="9.7109375" style="2" customWidth="1"/>
    <col min="11" max="11" width="5.5703125" style="2" customWidth="1"/>
    <col min="12" max="12" width="13.5703125" style="55" customWidth="1"/>
    <col min="13" max="16384" width="9.140625" style="2"/>
  </cols>
  <sheetData>
    <row r="1" spans="1:12" ht="17.25" customHeight="1">
      <c r="A1" s="153" t="s">
        <v>198</v>
      </c>
      <c r="B1" s="153"/>
      <c r="C1" s="153"/>
      <c r="D1" s="153"/>
      <c r="E1" s="153"/>
      <c r="F1" s="153"/>
      <c r="G1" s="153"/>
      <c r="H1" s="153"/>
      <c r="I1" s="153"/>
      <c r="J1" s="153"/>
      <c r="K1" s="153"/>
      <c r="L1" s="153"/>
    </row>
    <row r="2" spans="1:12" ht="16.5" customHeight="1">
      <c r="A2" s="153" t="s">
        <v>199</v>
      </c>
      <c r="B2" s="153"/>
      <c r="C2" s="153"/>
      <c r="D2" s="153"/>
      <c r="E2" s="153"/>
      <c r="F2" s="153"/>
      <c r="G2" s="153"/>
      <c r="H2" s="153"/>
      <c r="I2" s="153"/>
      <c r="J2" s="153"/>
      <c r="K2" s="153"/>
      <c r="L2" s="153"/>
    </row>
    <row r="3" spans="1:12" ht="35.25" customHeight="1">
      <c r="A3" s="154" t="s">
        <v>276</v>
      </c>
      <c r="B3" s="154"/>
      <c r="C3" s="154"/>
      <c r="D3" s="154"/>
      <c r="E3" s="154"/>
      <c r="F3" s="154"/>
      <c r="G3" s="154"/>
      <c r="H3" s="154"/>
      <c r="I3" s="154"/>
      <c r="J3" s="154"/>
      <c r="K3" s="154"/>
      <c r="L3" s="154"/>
    </row>
    <row r="4" spans="1:12" ht="36.75" customHeight="1">
      <c r="A4" s="92" t="s">
        <v>0</v>
      </c>
      <c r="B4" s="155" t="s">
        <v>4</v>
      </c>
      <c r="C4" s="155"/>
      <c r="D4" s="155"/>
      <c r="E4" s="155"/>
      <c r="F4" s="155"/>
      <c r="G4" s="155"/>
      <c r="H4" s="155"/>
      <c r="I4" s="91" t="s">
        <v>2</v>
      </c>
      <c r="J4" s="93" t="s">
        <v>1</v>
      </c>
      <c r="K4" s="93" t="s">
        <v>3</v>
      </c>
      <c r="L4" s="94" t="s">
        <v>196</v>
      </c>
    </row>
    <row r="5" spans="1:12" ht="16.5" hidden="1" customHeight="1">
      <c r="A5" s="7"/>
      <c r="B5" s="90" t="s">
        <v>8</v>
      </c>
      <c r="C5" s="90" t="s">
        <v>169</v>
      </c>
      <c r="D5" s="90" t="s">
        <v>170</v>
      </c>
      <c r="E5" s="90" t="s">
        <v>9</v>
      </c>
      <c r="F5" s="90" t="s">
        <v>10</v>
      </c>
      <c r="G5" s="90" t="s">
        <v>11</v>
      </c>
      <c r="H5" s="90" t="s">
        <v>12</v>
      </c>
      <c r="I5" s="90"/>
      <c r="J5" s="90"/>
      <c r="K5" s="90"/>
      <c r="L5" s="84"/>
    </row>
    <row r="6" spans="1:12" ht="96" customHeight="1">
      <c r="A6" s="136">
        <v>1</v>
      </c>
      <c r="B6" s="118" t="s">
        <v>200</v>
      </c>
      <c r="C6" s="118"/>
      <c r="D6" s="118"/>
      <c r="E6" s="118"/>
      <c r="F6" s="118"/>
      <c r="G6" s="118"/>
      <c r="H6" s="118"/>
      <c r="I6" s="129">
        <f>H12</f>
        <v>18.833000000000002</v>
      </c>
      <c r="J6" s="156">
        <v>11927</v>
      </c>
      <c r="K6" s="131" t="s">
        <v>59</v>
      </c>
      <c r="L6" s="112">
        <f>ROUND(I6*J6%,2)</f>
        <v>2246.21</v>
      </c>
    </row>
    <row r="7" spans="1:12" ht="13.5" hidden="1" customHeight="1">
      <c r="A7" s="136"/>
      <c r="B7" s="88" t="s">
        <v>46</v>
      </c>
      <c r="C7" s="85">
        <v>6</v>
      </c>
      <c r="D7" s="85">
        <v>1</v>
      </c>
      <c r="E7" s="19">
        <v>1.2</v>
      </c>
      <c r="F7" s="19">
        <v>1.2</v>
      </c>
      <c r="G7" s="19">
        <v>1.125</v>
      </c>
      <c r="H7" s="19">
        <f>ROUND(PRODUCT(C7:G7),3)</f>
        <v>9.7200000000000006</v>
      </c>
      <c r="I7" s="129"/>
      <c r="J7" s="156"/>
      <c r="K7" s="131"/>
      <c r="L7" s="112"/>
    </row>
    <row r="8" spans="1:12" ht="13.5" hidden="1" customHeight="1">
      <c r="A8" s="136"/>
      <c r="B8" s="128" t="s">
        <v>151</v>
      </c>
      <c r="C8" s="85">
        <v>2</v>
      </c>
      <c r="D8" s="85">
        <v>1</v>
      </c>
      <c r="E8" s="19">
        <v>4.8499999999999996</v>
      </c>
      <c r="F8" s="19">
        <v>0.25</v>
      </c>
      <c r="G8" s="19">
        <f>0.25+0.1+0.075</f>
        <v>0.42499999999999999</v>
      </c>
      <c r="H8" s="19">
        <f t="shared" ref="H8:H11" si="0">ROUND(PRODUCT(C8:G8),3)</f>
        <v>1.0309999999999999</v>
      </c>
      <c r="I8" s="129"/>
      <c r="J8" s="156"/>
      <c r="K8" s="131"/>
      <c r="L8" s="112"/>
    </row>
    <row r="9" spans="1:12" ht="13.5" hidden="1" customHeight="1">
      <c r="A9" s="136"/>
      <c r="B9" s="128"/>
      <c r="C9" s="85">
        <v>3</v>
      </c>
      <c r="D9" s="85">
        <v>1</v>
      </c>
      <c r="E9" s="19">
        <v>4.3</v>
      </c>
      <c r="F9" s="19">
        <v>0.25</v>
      </c>
      <c r="G9" s="19">
        <f>0.3+0.1+0.075</f>
        <v>0.47500000000000003</v>
      </c>
      <c r="H9" s="19">
        <f t="shared" si="0"/>
        <v>1.532</v>
      </c>
      <c r="I9" s="129"/>
      <c r="J9" s="156"/>
      <c r="K9" s="131"/>
      <c r="L9" s="112"/>
    </row>
    <row r="10" spans="1:12" ht="13.5" hidden="1" customHeight="1">
      <c r="A10" s="136"/>
      <c r="B10" s="88" t="s">
        <v>150</v>
      </c>
      <c r="C10" s="85">
        <v>1</v>
      </c>
      <c r="D10" s="85">
        <v>1</v>
      </c>
      <c r="E10" s="19">
        <f>2.5+1.2+2*0.975+1.6</f>
        <v>7.25</v>
      </c>
      <c r="F10" s="19">
        <v>0.25</v>
      </c>
      <c r="G10" s="19">
        <v>0.42499999999999999</v>
      </c>
      <c r="H10" s="19">
        <f t="shared" si="0"/>
        <v>0.77</v>
      </c>
      <c r="I10" s="129"/>
      <c r="J10" s="156"/>
      <c r="K10" s="131"/>
      <c r="L10" s="112"/>
    </row>
    <row r="11" spans="1:12" ht="13.5" hidden="1" customHeight="1">
      <c r="A11" s="136"/>
      <c r="B11" s="88" t="s">
        <v>152</v>
      </c>
      <c r="C11" s="85">
        <v>1</v>
      </c>
      <c r="D11" s="85">
        <v>1</v>
      </c>
      <c r="E11" s="19">
        <v>1.835</v>
      </c>
      <c r="F11" s="19">
        <v>2.1</v>
      </c>
      <c r="G11" s="19">
        <v>1.5</v>
      </c>
      <c r="H11" s="19">
        <f t="shared" si="0"/>
        <v>5.78</v>
      </c>
      <c r="I11" s="129"/>
      <c r="J11" s="156"/>
      <c r="K11" s="131"/>
      <c r="L11" s="112"/>
    </row>
    <row r="12" spans="1:12" ht="13.5" hidden="1" customHeight="1">
      <c r="A12" s="136"/>
      <c r="B12" s="88"/>
      <c r="C12" s="85"/>
      <c r="D12" s="85"/>
      <c r="E12" s="19"/>
      <c r="F12" s="19"/>
      <c r="G12" s="19"/>
      <c r="H12" s="29">
        <f>SUM(H7:H11)</f>
        <v>18.833000000000002</v>
      </c>
      <c r="I12" s="129"/>
      <c r="J12" s="156"/>
      <c r="K12" s="131"/>
      <c r="L12" s="112"/>
    </row>
    <row r="13" spans="1:12" ht="29.25" customHeight="1">
      <c r="A13" s="136"/>
      <c r="B13" s="118" t="s">
        <v>191</v>
      </c>
      <c r="C13" s="128"/>
      <c r="D13" s="128"/>
      <c r="E13" s="128"/>
      <c r="F13" s="128"/>
      <c r="G13" s="128"/>
      <c r="H13" s="128"/>
      <c r="I13" s="44"/>
      <c r="J13" s="79"/>
      <c r="K13" s="101"/>
      <c r="L13" s="102"/>
    </row>
    <row r="14" spans="1:12" ht="18.75" customHeight="1">
      <c r="A14" s="136"/>
      <c r="B14" s="85"/>
      <c r="C14" s="85">
        <v>1</v>
      </c>
      <c r="D14" s="85">
        <v>1</v>
      </c>
      <c r="E14" s="19">
        <f>E11</f>
        <v>1.835</v>
      </c>
      <c r="F14" s="19">
        <f>F11</f>
        <v>2.1</v>
      </c>
      <c r="G14" s="19">
        <v>0.17599999999999999</v>
      </c>
      <c r="H14" s="29">
        <f t="shared" ref="H14" si="1">ROUND(PRODUCT(C14:G14),3)</f>
        <v>0.67800000000000005</v>
      </c>
      <c r="I14" s="44">
        <f>H14</f>
        <v>0.67800000000000005</v>
      </c>
      <c r="J14" s="79">
        <v>19238</v>
      </c>
      <c r="K14" s="101" t="s">
        <v>192</v>
      </c>
      <c r="L14" s="102">
        <f>ROUND(J14*I14%,2)</f>
        <v>130.43</v>
      </c>
    </row>
    <row r="15" spans="1:12" ht="42.75" customHeight="1">
      <c r="A15" s="136">
        <v>2</v>
      </c>
      <c r="B15" s="127" t="s">
        <v>201</v>
      </c>
      <c r="C15" s="127"/>
      <c r="D15" s="127"/>
      <c r="E15" s="127"/>
      <c r="F15" s="127"/>
      <c r="G15" s="127"/>
      <c r="H15" s="127"/>
      <c r="I15" s="149">
        <f>H23</f>
        <v>41.575000000000003</v>
      </c>
      <c r="J15" s="150">
        <v>324</v>
      </c>
      <c r="K15" s="151" t="s">
        <v>6</v>
      </c>
      <c r="L15" s="112">
        <f>ROUND(J15*I15,2)</f>
        <v>13470.3</v>
      </c>
    </row>
    <row r="16" spans="1:12" ht="12.75" hidden="1" customHeight="1">
      <c r="A16" s="136"/>
      <c r="B16" s="88" t="s">
        <v>46</v>
      </c>
      <c r="C16" s="85">
        <v>6</v>
      </c>
      <c r="D16" s="95">
        <f>D7</f>
        <v>1</v>
      </c>
      <c r="E16" s="19">
        <v>1.2</v>
      </c>
      <c r="F16" s="19">
        <v>1.2</v>
      </c>
      <c r="G16" s="85"/>
      <c r="H16" s="19">
        <f>ROUND(PRODUCT(C16:G16),3)</f>
        <v>8.64</v>
      </c>
      <c r="I16" s="149"/>
      <c r="J16" s="150"/>
      <c r="K16" s="151"/>
      <c r="L16" s="112"/>
    </row>
    <row r="17" spans="1:12" ht="12.75" hidden="1" customHeight="1">
      <c r="A17" s="136"/>
      <c r="B17" s="128" t="s">
        <v>151</v>
      </c>
      <c r="C17" s="86">
        <v>2</v>
      </c>
      <c r="D17" s="95">
        <v>1</v>
      </c>
      <c r="E17" s="19">
        <v>4.8499999999999996</v>
      </c>
      <c r="F17" s="19">
        <v>0.25</v>
      </c>
      <c r="G17" s="85"/>
      <c r="H17" s="19">
        <f t="shared" ref="H17:H22" si="2">ROUND(PRODUCT(C17:G17),3)</f>
        <v>2.4249999999999998</v>
      </c>
      <c r="I17" s="149"/>
      <c r="J17" s="150"/>
      <c r="K17" s="151"/>
      <c r="L17" s="112"/>
    </row>
    <row r="18" spans="1:12" ht="12.75" hidden="1" customHeight="1">
      <c r="A18" s="136"/>
      <c r="B18" s="128"/>
      <c r="C18" s="86">
        <v>3</v>
      </c>
      <c r="D18" s="95">
        <v>1</v>
      </c>
      <c r="E18" s="19">
        <v>4.3</v>
      </c>
      <c r="F18" s="19">
        <v>0.25</v>
      </c>
      <c r="G18" s="85"/>
      <c r="H18" s="19">
        <f t="shared" si="2"/>
        <v>3.2250000000000001</v>
      </c>
      <c r="I18" s="149"/>
      <c r="J18" s="150"/>
      <c r="K18" s="151"/>
      <c r="L18" s="112"/>
    </row>
    <row r="19" spans="1:12" ht="12.75" hidden="1" customHeight="1">
      <c r="A19" s="136"/>
      <c r="B19" s="88" t="s">
        <v>150</v>
      </c>
      <c r="C19" s="85">
        <v>1</v>
      </c>
      <c r="D19" s="95">
        <v>1</v>
      </c>
      <c r="E19" s="19">
        <f>E10</f>
        <v>7.25</v>
      </c>
      <c r="F19" s="19">
        <v>0.25</v>
      </c>
      <c r="G19" s="85"/>
      <c r="H19" s="19">
        <f t="shared" si="2"/>
        <v>1.8129999999999999</v>
      </c>
      <c r="I19" s="149"/>
      <c r="J19" s="150"/>
      <c r="K19" s="151"/>
      <c r="L19" s="112"/>
    </row>
    <row r="20" spans="1:12" ht="12.75" hidden="1" customHeight="1">
      <c r="A20" s="136"/>
      <c r="B20" s="88" t="s">
        <v>114</v>
      </c>
      <c r="C20" s="85">
        <v>1</v>
      </c>
      <c r="D20" s="95">
        <v>1</v>
      </c>
      <c r="E20" s="19">
        <v>4.3499999999999996</v>
      </c>
      <c r="F20" s="19">
        <v>4.05</v>
      </c>
      <c r="G20" s="85"/>
      <c r="H20" s="19">
        <f t="shared" si="2"/>
        <v>17.617999999999999</v>
      </c>
      <c r="I20" s="149"/>
      <c r="J20" s="150"/>
      <c r="K20" s="151"/>
      <c r="L20" s="112"/>
    </row>
    <row r="21" spans="1:12" ht="12.75" hidden="1" customHeight="1">
      <c r="A21" s="136"/>
      <c r="B21" s="88" t="s">
        <v>93</v>
      </c>
      <c r="C21" s="85">
        <v>1</v>
      </c>
      <c r="D21" s="95">
        <v>1</v>
      </c>
      <c r="E21" s="19">
        <v>4</v>
      </c>
      <c r="F21" s="19">
        <v>1</v>
      </c>
      <c r="G21" s="85"/>
      <c r="H21" s="19">
        <f t="shared" si="2"/>
        <v>4</v>
      </c>
      <c r="I21" s="149"/>
      <c r="J21" s="150"/>
      <c r="K21" s="151"/>
      <c r="L21" s="112"/>
    </row>
    <row r="22" spans="1:12" ht="12.75" hidden="1" customHeight="1">
      <c r="A22" s="136"/>
      <c r="B22" s="88" t="s">
        <v>45</v>
      </c>
      <c r="C22" s="85">
        <v>1</v>
      </c>
      <c r="D22" s="95">
        <v>1</v>
      </c>
      <c r="E22" s="19">
        <f>E11</f>
        <v>1.835</v>
      </c>
      <c r="F22" s="19">
        <f>F11</f>
        <v>2.1</v>
      </c>
      <c r="G22" s="85"/>
      <c r="H22" s="19">
        <f t="shared" si="2"/>
        <v>3.8540000000000001</v>
      </c>
      <c r="I22" s="149"/>
      <c r="J22" s="150"/>
      <c r="K22" s="151"/>
      <c r="L22" s="112"/>
    </row>
    <row r="23" spans="1:12" ht="12.75" hidden="1" customHeight="1">
      <c r="A23" s="136"/>
      <c r="B23" s="88"/>
      <c r="C23" s="85"/>
      <c r="D23" s="85"/>
      <c r="E23" s="85"/>
      <c r="F23" s="85"/>
      <c r="G23" s="85"/>
      <c r="H23" s="29">
        <f>SUM(H16:H22)</f>
        <v>41.575000000000003</v>
      </c>
      <c r="I23" s="149"/>
      <c r="J23" s="150"/>
      <c r="K23" s="151"/>
      <c r="L23" s="112"/>
    </row>
    <row r="24" spans="1:12" ht="53.25" customHeight="1">
      <c r="A24" s="136">
        <v>3</v>
      </c>
      <c r="B24" s="118" t="s">
        <v>273</v>
      </c>
      <c r="C24" s="118"/>
      <c r="D24" s="118"/>
      <c r="E24" s="118"/>
      <c r="F24" s="118"/>
      <c r="G24" s="118"/>
      <c r="H24" s="118"/>
      <c r="I24" s="129">
        <f>H33</f>
        <v>3.5089999999999995</v>
      </c>
      <c r="J24" s="130">
        <v>3710</v>
      </c>
      <c r="K24" s="131" t="s">
        <v>5</v>
      </c>
      <c r="L24" s="112">
        <f>ROUND(J24*I24,2)</f>
        <v>13018.39</v>
      </c>
    </row>
    <row r="25" spans="1:12" ht="12.75" hidden="1" customHeight="1">
      <c r="A25" s="136"/>
      <c r="B25" s="88" t="s">
        <v>46</v>
      </c>
      <c r="C25" s="85">
        <v>6</v>
      </c>
      <c r="D25" s="85">
        <f>D7</f>
        <v>1</v>
      </c>
      <c r="E25" s="19">
        <v>1.2</v>
      </c>
      <c r="F25" s="19">
        <v>1.2</v>
      </c>
      <c r="G25" s="19">
        <v>0.1</v>
      </c>
      <c r="H25" s="19">
        <f>ROUND(PRODUCT(C25:G25),3)</f>
        <v>0.86399999999999999</v>
      </c>
      <c r="I25" s="129"/>
      <c r="J25" s="130"/>
      <c r="K25" s="131"/>
      <c r="L25" s="112"/>
    </row>
    <row r="26" spans="1:12" ht="12.75" hidden="1" customHeight="1">
      <c r="A26" s="136"/>
      <c r="B26" s="128" t="s">
        <v>151</v>
      </c>
      <c r="C26" s="85">
        <v>2</v>
      </c>
      <c r="D26" s="85">
        <v>1</v>
      </c>
      <c r="E26" s="19">
        <v>4.8499999999999996</v>
      </c>
      <c r="F26" s="19">
        <v>0.25</v>
      </c>
      <c r="G26" s="19">
        <v>0.05</v>
      </c>
      <c r="H26" s="19">
        <f t="shared" ref="H26:H32" si="3">ROUND(PRODUCT(C26:G26),3)</f>
        <v>0.121</v>
      </c>
      <c r="I26" s="129"/>
      <c r="J26" s="130"/>
      <c r="K26" s="131"/>
      <c r="L26" s="112"/>
    </row>
    <row r="27" spans="1:12" ht="12.75" hidden="1" customHeight="1">
      <c r="A27" s="136"/>
      <c r="B27" s="128"/>
      <c r="C27" s="85">
        <v>3</v>
      </c>
      <c r="D27" s="85">
        <v>1</v>
      </c>
      <c r="E27" s="19">
        <v>4.3</v>
      </c>
      <c r="F27" s="19">
        <v>0.25</v>
      </c>
      <c r="G27" s="19">
        <v>0.05</v>
      </c>
      <c r="H27" s="19">
        <f t="shared" si="3"/>
        <v>0.161</v>
      </c>
      <c r="I27" s="129"/>
      <c r="J27" s="130"/>
      <c r="K27" s="131"/>
      <c r="L27" s="112"/>
    </row>
    <row r="28" spans="1:12" ht="12.75" hidden="1" customHeight="1">
      <c r="A28" s="136"/>
      <c r="B28" s="88" t="s">
        <v>150</v>
      </c>
      <c r="C28" s="85">
        <v>1</v>
      </c>
      <c r="D28" s="85">
        <v>1</v>
      </c>
      <c r="E28" s="19">
        <f>E19</f>
        <v>7.25</v>
      </c>
      <c r="F28" s="19">
        <v>0.25</v>
      </c>
      <c r="G28" s="19">
        <v>0.05</v>
      </c>
      <c r="H28" s="19">
        <f t="shared" si="3"/>
        <v>9.0999999999999998E-2</v>
      </c>
      <c r="I28" s="129"/>
      <c r="J28" s="130"/>
      <c r="K28" s="131"/>
      <c r="L28" s="112"/>
    </row>
    <row r="29" spans="1:12" ht="12.75" hidden="1" customHeight="1">
      <c r="A29" s="136"/>
      <c r="B29" s="88" t="str">
        <f>B20</f>
        <v xml:space="preserve">Floor </v>
      </c>
      <c r="C29" s="85">
        <v>1</v>
      </c>
      <c r="D29" s="85">
        <v>1</v>
      </c>
      <c r="E29" s="19">
        <f>E20</f>
        <v>4.3499999999999996</v>
      </c>
      <c r="F29" s="19">
        <f t="shared" ref="F29" si="4">F20</f>
        <v>4.05</v>
      </c>
      <c r="G29" s="19">
        <v>7.4999999999999997E-2</v>
      </c>
      <c r="H29" s="19">
        <f t="shared" si="3"/>
        <v>1.321</v>
      </c>
      <c r="I29" s="129"/>
      <c r="J29" s="130"/>
      <c r="K29" s="131"/>
      <c r="L29" s="112"/>
    </row>
    <row r="30" spans="1:12" ht="12.75" hidden="1" customHeight="1">
      <c r="A30" s="136"/>
      <c r="B30" s="88" t="s">
        <v>93</v>
      </c>
      <c r="C30" s="85">
        <v>1</v>
      </c>
      <c r="D30" s="85">
        <f>D21</f>
        <v>1</v>
      </c>
      <c r="E30" s="19">
        <v>4</v>
      </c>
      <c r="F30" s="19">
        <v>1</v>
      </c>
      <c r="G30" s="19">
        <v>7.4999999999999997E-2</v>
      </c>
      <c r="H30" s="19">
        <f t="shared" si="3"/>
        <v>0.3</v>
      </c>
      <c r="I30" s="129"/>
      <c r="J30" s="130"/>
      <c r="K30" s="131"/>
      <c r="L30" s="112"/>
    </row>
    <row r="31" spans="1:12" ht="12.75" hidden="1" customHeight="1">
      <c r="A31" s="136"/>
      <c r="B31" s="128" t="s">
        <v>156</v>
      </c>
      <c r="C31" s="85">
        <v>2</v>
      </c>
      <c r="D31" s="85">
        <v>1</v>
      </c>
      <c r="E31" s="19">
        <v>5.0999999999999996</v>
      </c>
      <c r="F31" s="19">
        <v>0.45</v>
      </c>
      <c r="G31" s="19">
        <v>7.4999999999999997E-2</v>
      </c>
      <c r="H31" s="19">
        <f t="shared" si="3"/>
        <v>0.34399999999999997</v>
      </c>
      <c r="I31" s="129"/>
      <c r="J31" s="130"/>
      <c r="K31" s="131"/>
      <c r="L31" s="112"/>
    </row>
    <row r="32" spans="1:12" ht="12.75" hidden="1" customHeight="1">
      <c r="A32" s="136"/>
      <c r="B32" s="128"/>
      <c r="C32" s="85">
        <v>2</v>
      </c>
      <c r="D32" s="85">
        <v>1</v>
      </c>
      <c r="E32" s="19">
        <v>4.55</v>
      </c>
      <c r="F32" s="19">
        <v>0.45</v>
      </c>
      <c r="G32" s="19">
        <v>7.4999999999999997E-2</v>
      </c>
      <c r="H32" s="19">
        <f t="shared" si="3"/>
        <v>0.307</v>
      </c>
      <c r="I32" s="129"/>
      <c r="J32" s="130"/>
      <c r="K32" s="131"/>
      <c r="L32" s="112"/>
    </row>
    <row r="33" spans="1:12" ht="12.75" hidden="1" customHeight="1">
      <c r="A33" s="136"/>
      <c r="B33" s="88"/>
      <c r="C33" s="85"/>
      <c r="D33" s="85"/>
      <c r="E33" s="85"/>
      <c r="F33" s="85"/>
      <c r="G33" s="85"/>
      <c r="H33" s="29">
        <f>SUM(H25:H32)</f>
        <v>3.5089999999999995</v>
      </c>
      <c r="I33" s="129"/>
      <c r="J33" s="130"/>
      <c r="K33" s="131"/>
      <c r="L33" s="112"/>
    </row>
    <row r="34" spans="1:12" ht="134.25" customHeight="1">
      <c r="A34" s="15">
        <v>4</v>
      </c>
      <c r="B34" s="118" t="s">
        <v>202</v>
      </c>
      <c r="C34" s="118"/>
      <c r="D34" s="118"/>
      <c r="E34" s="118"/>
      <c r="F34" s="118"/>
      <c r="G34" s="118"/>
      <c r="H34" s="118"/>
      <c r="I34" s="152">
        <f>H38</f>
        <v>6.556</v>
      </c>
      <c r="J34" s="132">
        <v>196</v>
      </c>
      <c r="K34" s="133" t="s">
        <v>6</v>
      </c>
      <c r="L34" s="134">
        <f>ROUND(J34*I34,2)</f>
        <v>1284.98</v>
      </c>
    </row>
    <row r="35" spans="1:12" ht="12.75" hidden="1" customHeight="1">
      <c r="A35" s="15"/>
      <c r="B35" s="88"/>
      <c r="C35" s="85">
        <v>2</v>
      </c>
      <c r="D35" s="85">
        <v>1</v>
      </c>
      <c r="E35" s="19">
        <v>4.8499999999999996</v>
      </c>
      <c r="F35" s="19">
        <v>0.25</v>
      </c>
      <c r="G35" s="19"/>
      <c r="H35" s="19">
        <f>ROUND(PRODUCT(C35:G35),3)</f>
        <v>2.4249999999999998</v>
      </c>
      <c r="I35" s="152"/>
      <c r="J35" s="132"/>
      <c r="K35" s="133"/>
      <c r="L35" s="134"/>
    </row>
    <row r="36" spans="1:12" ht="12.75" hidden="1" customHeight="1">
      <c r="A36" s="15"/>
      <c r="B36" s="88"/>
      <c r="C36" s="85">
        <v>3</v>
      </c>
      <c r="D36" s="85">
        <v>1</v>
      </c>
      <c r="E36" s="19">
        <v>4.3</v>
      </c>
      <c r="F36" s="19">
        <v>0.25</v>
      </c>
      <c r="G36" s="19"/>
      <c r="H36" s="19">
        <f t="shared" ref="H36:H37" si="5">ROUND(PRODUCT(C36:G36),3)</f>
        <v>3.2250000000000001</v>
      </c>
      <c r="I36" s="152"/>
      <c r="J36" s="132"/>
      <c r="K36" s="133"/>
      <c r="L36" s="134"/>
    </row>
    <row r="37" spans="1:12" ht="12.75" hidden="1" customHeight="1">
      <c r="A37" s="15"/>
      <c r="B37" s="88"/>
      <c r="C37" s="85">
        <v>1</v>
      </c>
      <c r="D37" s="85">
        <v>1</v>
      </c>
      <c r="E37" s="19">
        <f>E28</f>
        <v>7.25</v>
      </c>
      <c r="F37" s="19">
        <v>0.125</v>
      </c>
      <c r="G37" s="19"/>
      <c r="H37" s="19">
        <f t="shared" si="5"/>
        <v>0.90600000000000003</v>
      </c>
      <c r="I37" s="152"/>
      <c r="J37" s="132"/>
      <c r="K37" s="133"/>
      <c r="L37" s="134"/>
    </row>
    <row r="38" spans="1:12" ht="12.75" customHeight="1">
      <c r="A38" s="15"/>
      <c r="B38" s="18"/>
      <c r="C38" s="18"/>
      <c r="D38" s="18"/>
      <c r="E38" s="18"/>
      <c r="F38" s="18"/>
      <c r="G38" s="18"/>
      <c r="H38" s="29">
        <f>SUM(H35:H37)</f>
        <v>6.556</v>
      </c>
      <c r="I38" s="152"/>
      <c r="J38" s="132"/>
      <c r="K38" s="133"/>
      <c r="L38" s="134"/>
    </row>
    <row r="39" spans="1:12" ht="39" customHeight="1">
      <c r="A39" s="15">
        <v>5</v>
      </c>
      <c r="B39" s="127" t="s">
        <v>203</v>
      </c>
      <c r="C39" s="127"/>
      <c r="D39" s="127"/>
      <c r="E39" s="127"/>
      <c r="F39" s="127"/>
      <c r="G39" s="127"/>
      <c r="H39" s="127"/>
      <c r="I39" s="149">
        <f>H43</f>
        <v>6.5600000000000005</v>
      </c>
      <c r="J39" s="150">
        <v>4962</v>
      </c>
      <c r="K39" s="151" t="s">
        <v>5</v>
      </c>
      <c r="L39" s="112">
        <f>ROUND(J39*I39,2)</f>
        <v>32550.720000000001</v>
      </c>
    </row>
    <row r="40" spans="1:12" ht="12.75" hidden="1" customHeight="1">
      <c r="A40" s="15"/>
      <c r="B40" s="85" t="s">
        <v>17</v>
      </c>
      <c r="C40" s="95">
        <v>1</v>
      </c>
      <c r="D40" s="95">
        <v>1</v>
      </c>
      <c r="E40" s="19">
        <f>4.85*2+3*4.3</f>
        <v>22.599999999999998</v>
      </c>
      <c r="F40" s="19">
        <v>0.25</v>
      </c>
      <c r="G40" s="19">
        <v>0.6</v>
      </c>
      <c r="H40" s="19">
        <f>ROUND(PRODUCT(C40:G40),3)</f>
        <v>3.39</v>
      </c>
      <c r="I40" s="149"/>
      <c r="J40" s="150"/>
      <c r="K40" s="151"/>
      <c r="L40" s="112"/>
    </row>
    <row r="41" spans="1:12" ht="12.75" hidden="1" customHeight="1">
      <c r="A41" s="15"/>
      <c r="B41" s="88" t="s">
        <v>94</v>
      </c>
      <c r="C41" s="95">
        <v>1</v>
      </c>
      <c r="D41" s="95">
        <v>1</v>
      </c>
      <c r="E41" s="19">
        <v>6</v>
      </c>
      <c r="F41" s="19">
        <v>0.25</v>
      </c>
      <c r="G41" s="19">
        <v>0.3</v>
      </c>
      <c r="H41" s="19">
        <f>ROUND(PRODUCT(C41:G41),3)</f>
        <v>0.45</v>
      </c>
      <c r="I41" s="149"/>
      <c r="J41" s="150"/>
      <c r="K41" s="151"/>
      <c r="L41" s="112"/>
    </row>
    <row r="42" spans="1:12" ht="12.75" hidden="1" customHeight="1">
      <c r="A42" s="15"/>
      <c r="B42" s="85" t="s">
        <v>120</v>
      </c>
      <c r="C42" s="95">
        <v>1</v>
      </c>
      <c r="D42" s="95">
        <v>1</v>
      </c>
      <c r="E42" s="19">
        <v>6.4</v>
      </c>
      <c r="F42" s="19">
        <v>0.25</v>
      </c>
      <c r="G42" s="19">
        <v>1.7</v>
      </c>
      <c r="H42" s="19">
        <f t="shared" ref="H42" si="6">ROUND(PRODUCT(C42:G42),3)</f>
        <v>2.72</v>
      </c>
      <c r="I42" s="149"/>
      <c r="J42" s="150"/>
      <c r="K42" s="151"/>
      <c r="L42" s="112"/>
    </row>
    <row r="43" spans="1:12" ht="12.75" hidden="1" customHeight="1">
      <c r="A43" s="15"/>
      <c r="B43" s="85"/>
      <c r="C43" s="85"/>
      <c r="D43" s="85"/>
      <c r="E43" s="85"/>
      <c r="F43" s="85"/>
      <c r="G43" s="85"/>
      <c r="H43" s="29">
        <f>SUM(H40:H42)</f>
        <v>6.5600000000000005</v>
      </c>
      <c r="I43" s="149"/>
      <c r="J43" s="150"/>
      <c r="K43" s="151"/>
      <c r="L43" s="112"/>
    </row>
    <row r="44" spans="1:12" ht="41.25" customHeight="1">
      <c r="A44" s="15">
        <v>6</v>
      </c>
      <c r="B44" s="127" t="s">
        <v>204</v>
      </c>
      <c r="C44" s="127"/>
      <c r="D44" s="127"/>
      <c r="E44" s="127"/>
      <c r="F44" s="127"/>
      <c r="G44" s="127"/>
      <c r="H44" s="127"/>
      <c r="I44" s="149">
        <f>H49</f>
        <v>12.02</v>
      </c>
      <c r="J44" s="150">
        <v>5068</v>
      </c>
      <c r="K44" s="151" t="s">
        <v>5</v>
      </c>
      <c r="L44" s="112">
        <f>ROUND(J44*I44,2)</f>
        <v>60917.36</v>
      </c>
    </row>
    <row r="45" spans="1:12" ht="12.75" hidden="1" customHeight="1">
      <c r="A45" s="15"/>
      <c r="B45" s="85" t="s">
        <v>95</v>
      </c>
      <c r="C45" s="85">
        <v>2</v>
      </c>
      <c r="D45" s="85">
        <v>1</v>
      </c>
      <c r="E45" s="19">
        <v>4.3499999999999996</v>
      </c>
      <c r="F45" s="19">
        <v>0.25</v>
      </c>
      <c r="G45" s="19">
        <v>2.7</v>
      </c>
      <c r="H45" s="19">
        <f t="shared" ref="H45:H48" si="7">ROUND(PRODUCT(C45:G45),3)</f>
        <v>5.8730000000000002</v>
      </c>
      <c r="I45" s="149"/>
      <c r="J45" s="150"/>
      <c r="K45" s="151"/>
      <c r="L45" s="112"/>
    </row>
    <row r="46" spans="1:12" ht="12.75" hidden="1" customHeight="1">
      <c r="A46" s="15"/>
      <c r="B46" s="85"/>
      <c r="C46" s="85">
        <v>3</v>
      </c>
      <c r="D46" s="85">
        <v>1</v>
      </c>
      <c r="E46" s="19">
        <v>4.05</v>
      </c>
      <c r="F46" s="19">
        <v>0.25</v>
      </c>
      <c r="G46" s="19">
        <v>2.6</v>
      </c>
      <c r="H46" s="19">
        <f t="shared" si="7"/>
        <v>7.8979999999999997</v>
      </c>
      <c r="I46" s="149"/>
      <c r="J46" s="150"/>
      <c r="K46" s="151"/>
      <c r="L46" s="112"/>
    </row>
    <row r="47" spans="1:12" ht="12.75" hidden="1" customHeight="1">
      <c r="A47" s="15"/>
      <c r="B47" s="85" t="s">
        <v>90</v>
      </c>
      <c r="C47" s="85">
        <v>1</v>
      </c>
      <c r="D47" s="85">
        <v>-1</v>
      </c>
      <c r="E47" s="19">
        <v>2.0499999999999998</v>
      </c>
      <c r="F47" s="19">
        <v>0.25</v>
      </c>
      <c r="G47" s="19">
        <v>2.1</v>
      </c>
      <c r="H47" s="19">
        <f>ROUND(PRODUCT(C47:G47),3)</f>
        <v>-1.0760000000000001</v>
      </c>
      <c r="I47" s="149"/>
      <c r="J47" s="150"/>
      <c r="K47" s="151"/>
      <c r="L47" s="112"/>
    </row>
    <row r="48" spans="1:12" ht="12.75" hidden="1" customHeight="1">
      <c r="A48" s="15"/>
      <c r="B48" s="88" t="s">
        <v>153</v>
      </c>
      <c r="C48" s="85">
        <v>10</v>
      </c>
      <c r="D48" s="85">
        <v>-1</v>
      </c>
      <c r="E48" s="19">
        <v>0.6</v>
      </c>
      <c r="F48" s="19">
        <v>0.25</v>
      </c>
      <c r="G48" s="19">
        <v>0.45</v>
      </c>
      <c r="H48" s="19">
        <f t="shared" si="7"/>
        <v>-0.67500000000000004</v>
      </c>
      <c r="I48" s="149"/>
      <c r="J48" s="150"/>
      <c r="K48" s="151"/>
      <c r="L48" s="112"/>
    </row>
    <row r="49" spans="1:12" ht="12.75" hidden="1" customHeight="1">
      <c r="A49" s="15"/>
      <c r="B49" s="85"/>
      <c r="C49" s="85"/>
      <c r="D49" s="85"/>
      <c r="E49" s="85"/>
      <c r="F49" s="85"/>
      <c r="G49" s="85"/>
      <c r="H49" s="29">
        <f>SUM(H45:H48)</f>
        <v>12.02</v>
      </c>
      <c r="I49" s="149"/>
      <c r="J49" s="150"/>
      <c r="K49" s="151"/>
      <c r="L49" s="112"/>
    </row>
    <row r="50" spans="1:12" ht="41.25" customHeight="1">
      <c r="A50" s="15">
        <v>7</v>
      </c>
      <c r="B50" s="118" t="s">
        <v>205</v>
      </c>
      <c r="C50" s="118"/>
      <c r="D50" s="118"/>
      <c r="E50" s="118"/>
      <c r="F50" s="118"/>
      <c r="G50" s="118"/>
      <c r="H50" s="118"/>
      <c r="I50" s="129">
        <f>H55</f>
        <v>22.995999999999999</v>
      </c>
      <c r="J50" s="130">
        <v>666.37</v>
      </c>
      <c r="K50" s="131" t="s">
        <v>6</v>
      </c>
      <c r="L50" s="112">
        <f>ROUND(J50*I50,2)</f>
        <v>15323.84</v>
      </c>
    </row>
    <row r="51" spans="1:12" ht="13.5" hidden="1" customHeight="1">
      <c r="A51" s="15"/>
      <c r="B51" s="85" t="s">
        <v>47</v>
      </c>
      <c r="C51" s="95">
        <v>1</v>
      </c>
      <c r="D51" s="95">
        <v>1</v>
      </c>
      <c r="E51" s="19">
        <f>E10</f>
        <v>7.25</v>
      </c>
      <c r="F51" s="19"/>
      <c r="G51" s="19">
        <v>2.7250000000000001</v>
      </c>
      <c r="H51" s="19">
        <f t="shared" ref="H51:H54" si="8">ROUND(PRODUCT(C51:G51),3)</f>
        <v>19.756</v>
      </c>
      <c r="I51" s="129"/>
      <c r="J51" s="130"/>
      <c r="K51" s="131"/>
      <c r="L51" s="112"/>
    </row>
    <row r="52" spans="1:12" ht="13.5" hidden="1" customHeight="1">
      <c r="A52" s="15"/>
      <c r="B52" s="85" t="s">
        <v>90</v>
      </c>
      <c r="C52" s="95">
        <v>3</v>
      </c>
      <c r="D52" s="95">
        <v>-1</v>
      </c>
      <c r="E52" s="19">
        <v>0.75</v>
      </c>
      <c r="F52" s="19"/>
      <c r="G52" s="19">
        <v>1.95</v>
      </c>
      <c r="H52" s="19">
        <f t="shared" si="8"/>
        <v>-4.3879999999999999</v>
      </c>
      <c r="I52" s="129"/>
      <c r="J52" s="130"/>
      <c r="K52" s="131"/>
      <c r="L52" s="112"/>
    </row>
    <row r="53" spans="1:12" ht="13.5" hidden="1" customHeight="1">
      <c r="A53" s="15"/>
      <c r="B53" s="85" t="s">
        <v>48</v>
      </c>
      <c r="C53" s="95">
        <v>1</v>
      </c>
      <c r="D53" s="95">
        <v>1</v>
      </c>
      <c r="E53" s="19">
        <f>2*5.7+2*5.15</f>
        <v>21.700000000000003</v>
      </c>
      <c r="F53" s="19"/>
      <c r="G53" s="19">
        <v>0.3</v>
      </c>
      <c r="H53" s="19">
        <f t="shared" si="8"/>
        <v>6.51</v>
      </c>
      <c r="I53" s="129"/>
      <c r="J53" s="130"/>
      <c r="K53" s="131"/>
      <c r="L53" s="112"/>
    </row>
    <row r="54" spans="1:12" ht="13.5" hidden="1" customHeight="1">
      <c r="A54" s="15"/>
      <c r="B54" s="88" t="s">
        <v>154</v>
      </c>
      <c r="C54" s="95">
        <v>1</v>
      </c>
      <c r="D54" s="95">
        <v>1</v>
      </c>
      <c r="E54" s="19">
        <f>2.725+1</f>
        <v>3.7250000000000001</v>
      </c>
      <c r="F54" s="19"/>
      <c r="G54" s="19">
        <v>0.3</v>
      </c>
      <c r="H54" s="19">
        <f t="shared" si="8"/>
        <v>1.1180000000000001</v>
      </c>
      <c r="I54" s="129"/>
      <c r="J54" s="130"/>
      <c r="K54" s="131"/>
      <c r="L54" s="112"/>
    </row>
    <row r="55" spans="1:12" ht="13.5" hidden="1" customHeight="1">
      <c r="A55" s="15"/>
      <c r="B55" s="85"/>
      <c r="C55" s="85"/>
      <c r="D55" s="85"/>
      <c r="E55" s="19"/>
      <c r="F55" s="85"/>
      <c r="G55" s="85"/>
      <c r="H55" s="29">
        <f>SUM(H51:H54)</f>
        <v>22.995999999999999</v>
      </c>
      <c r="I55" s="129"/>
      <c r="J55" s="130"/>
      <c r="K55" s="131"/>
      <c r="L55" s="112"/>
    </row>
    <row r="56" spans="1:12" ht="80.25" customHeight="1">
      <c r="A56" s="15">
        <v>8</v>
      </c>
      <c r="B56" s="118" t="s">
        <v>206</v>
      </c>
      <c r="C56" s="118"/>
      <c r="D56" s="118"/>
      <c r="E56" s="118"/>
      <c r="F56" s="118"/>
      <c r="G56" s="118"/>
      <c r="H56" s="118"/>
      <c r="I56" s="129">
        <f>H57</f>
        <v>12.43</v>
      </c>
      <c r="J56" s="130">
        <v>7754</v>
      </c>
      <c r="K56" s="131" t="s">
        <v>59</v>
      </c>
      <c r="L56" s="112">
        <f>ROUND(I56*J56%,2)</f>
        <v>963.82</v>
      </c>
    </row>
    <row r="57" spans="1:12" ht="14.25" hidden="1" customHeight="1">
      <c r="A57" s="15"/>
      <c r="B57" s="88" t="s">
        <v>89</v>
      </c>
      <c r="C57" s="85">
        <v>1</v>
      </c>
      <c r="D57" s="85"/>
      <c r="E57" s="85">
        <v>0.66</v>
      </c>
      <c r="F57" s="21">
        <f>I6</f>
        <v>18.833000000000002</v>
      </c>
      <c r="G57" s="85"/>
      <c r="H57" s="29">
        <f>ROUND(PRODUCT(C57:G57),3)</f>
        <v>12.43</v>
      </c>
      <c r="I57" s="129"/>
      <c r="J57" s="130"/>
      <c r="K57" s="131"/>
      <c r="L57" s="112"/>
    </row>
    <row r="58" spans="1:12" ht="80.25" customHeight="1">
      <c r="A58" s="15">
        <v>9</v>
      </c>
      <c r="B58" s="118" t="s">
        <v>207</v>
      </c>
      <c r="C58" s="118"/>
      <c r="D58" s="118"/>
      <c r="E58" s="118"/>
      <c r="F58" s="118"/>
      <c r="G58" s="118"/>
      <c r="H58" s="118"/>
      <c r="I58" s="137">
        <f>H61</f>
        <v>11.471</v>
      </c>
      <c r="J58" s="140">
        <v>753</v>
      </c>
      <c r="K58" s="143" t="s">
        <v>59</v>
      </c>
      <c r="L58" s="146">
        <f>ROUND(I58*J58%,2)</f>
        <v>86.38</v>
      </c>
    </row>
    <row r="59" spans="1:12" ht="14.25" hidden="1" customHeight="1">
      <c r="A59" s="15"/>
      <c r="B59" s="85" t="s">
        <v>115</v>
      </c>
      <c r="C59" s="85">
        <v>1</v>
      </c>
      <c r="D59" s="85">
        <v>1</v>
      </c>
      <c r="E59" s="19">
        <v>4.3499999999999996</v>
      </c>
      <c r="F59" s="19">
        <v>4.05</v>
      </c>
      <c r="G59" s="19">
        <v>0.6</v>
      </c>
      <c r="H59" s="19">
        <f t="shared" ref="H59:H60" si="9">ROUND(PRODUCT(C59:G59),3)</f>
        <v>10.571</v>
      </c>
      <c r="I59" s="138"/>
      <c r="J59" s="141"/>
      <c r="K59" s="144"/>
      <c r="L59" s="147"/>
    </row>
    <row r="60" spans="1:12" ht="14.25" hidden="1" customHeight="1">
      <c r="A60" s="15"/>
      <c r="B60" s="85" t="s">
        <v>93</v>
      </c>
      <c r="C60" s="85">
        <v>1</v>
      </c>
      <c r="D60" s="85">
        <v>1</v>
      </c>
      <c r="E60" s="19">
        <v>4</v>
      </c>
      <c r="F60" s="19">
        <v>1</v>
      </c>
      <c r="G60" s="19">
        <v>0.22500000000000001</v>
      </c>
      <c r="H60" s="19">
        <f t="shared" si="9"/>
        <v>0.9</v>
      </c>
      <c r="I60" s="138"/>
      <c r="J60" s="141"/>
      <c r="K60" s="144"/>
      <c r="L60" s="147"/>
    </row>
    <row r="61" spans="1:12" ht="14.25" customHeight="1">
      <c r="A61" s="15"/>
      <c r="B61" s="85"/>
      <c r="C61" s="85"/>
      <c r="D61" s="85"/>
      <c r="E61" s="19"/>
      <c r="F61" s="19"/>
      <c r="G61" s="19"/>
      <c r="H61" s="29">
        <f>SUM(H59:H60)</f>
        <v>11.471</v>
      </c>
      <c r="I61" s="139"/>
      <c r="J61" s="142"/>
      <c r="K61" s="145"/>
      <c r="L61" s="148"/>
    </row>
    <row r="62" spans="1:12" ht="93.75" customHeight="1">
      <c r="A62" s="15">
        <v>10</v>
      </c>
      <c r="B62" s="118" t="s">
        <v>208</v>
      </c>
      <c r="C62" s="118"/>
      <c r="D62" s="118"/>
      <c r="E62" s="118"/>
      <c r="F62" s="118"/>
      <c r="G62" s="118"/>
      <c r="H62" s="118"/>
      <c r="I62" s="129">
        <f>H70</f>
        <v>27.405000000000001</v>
      </c>
      <c r="J62" s="130">
        <v>205</v>
      </c>
      <c r="K62" s="131" t="s">
        <v>6</v>
      </c>
      <c r="L62" s="112">
        <f>ROUND(J62*I62,2)</f>
        <v>5618.03</v>
      </c>
    </row>
    <row r="63" spans="1:12" ht="14.25" hidden="1" customHeight="1">
      <c r="A63" s="15"/>
      <c r="B63" s="85" t="s">
        <v>49</v>
      </c>
      <c r="C63" s="85">
        <v>6</v>
      </c>
      <c r="D63" s="85">
        <v>1</v>
      </c>
      <c r="E63" s="19">
        <v>4.8</v>
      </c>
      <c r="F63" s="19"/>
      <c r="G63" s="19">
        <v>0.2</v>
      </c>
      <c r="H63" s="19">
        <f>ROUND(PRODUCT(C63:G63),3)</f>
        <v>5.76</v>
      </c>
      <c r="I63" s="129"/>
      <c r="J63" s="130"/>
      <c r="K63" s="131"/>
      <c r="L63" s="112"/>
    </row>
    <row r="64" spans="1:12" ht="14.25" hidden="1" customHeight="1">
      <c r="A64" s="15"/>
      <c r="B64" s="85" t="s">
        <v>155</v>
      </c>
      <c r="C64" s="85">
        <v>6</v>
      </c>
      <c r="D64" s="85">
        <v>1</v>
      </c>
      <c r="E64" s="19">
        <v>1.6</v>
      </c>
      <c r="F64" s="19"/>
      <c r="G64" s="19">
        <v>0.3</v>
      </c>
      <c r="H64" s="19">
        <f>ROUND(PRODUCT(C64:G64),3)</f>
        <v>2.88</v>
      </c>
      <c r="I64" s="129"/>
      <c r="J64" s="130"/>
      <c r="K64" s="131"/>
      <c r="L64" s="112"/>
    </row>
    <row r="65" spans="1:12" ht="13.5" hidden="1" customHeight="1">
      <c r="A65" s="15"/>
      <c r="B65" s="88" t="s">
        <v>151</v>
      </c>
      <c r="C65" s="85">
        <v>2</v>
      </c>
      <c r="D65" s="85">
        <v>2</v>
      </c>
      <c r="E65" s="19">
        <v>4.8499999999999996</v>
      </c>
      <c r="F65" s="19"/>
      <c r="G65" s="19">
        <v>0.25</v>
      </c>
      <c r="H65" s="19">
        <f t="shared" ref="H65:H67" si="10">ROUND(PRODUCT(C65:G65),3)</f>
        <v>4.8499999999999996</v>
      </c>
      <c r="I65" s="129"/>
      <c r="J65" s="130"/>
      <c r="K65" s="131"/>
      <c r="L65" s="112"/>
    </row>
    <row r="66" spans="1:12" ht="13.5" hidden="1" customHeight="1">
      <c r="A66" s="15"/>
      <c r="B66" s="88"/>
      <c r="C66" s="85">
        <v>3</v>
      </c>
      <c r="D66" s="85">
        <v>2</v>
      </c>
      <c r="E66" s="19">
        <v>4.3</v>
      </c>
      <c r="F66" s="19"/>
      <c r="G66" s="19">
        <v>0.3</v>
      </c>
      <c r="H66" s="19">
        <f t="shared" si="10"/>
        <v>7.74</v>
      </c>
      <c r="I66" s="129"/>
      <c r="J66" s="130"/>
      <c r="K66" s="131"/>
      <c r="L66" s="112"/>
    </row>
    <row r="67" spans="1:12" ht="13.5" hidden="1" customHeight="1">
      <c r="A67" s="15"/>
      <c r="B67" s="88" t="s">
        <v>150</v>
      </c>
      <c r="C67" s="86">
        <v>1</v>
      </c>
      <c r="D67" s="85">
        <v>2</v>
      </c>
      <c r="E67" s="19">
        <f>E10</f>
        <v>7.25</v>
      </c>
      <c r="F67" s="19"/>
      <c r="G67" s="19">
        <v>0.25</v>
      </c>
      <c r="H67" s="19">
        <f t="shared" si="10"/>
        <v>3.625</v>
      </c>
      <c r="I67" s="129"/>
      <c r="J67" s="130"/>
      <c r="K67" s="131"/>
      <c r="L67" s="112"/>
    </row>
    <row r="68" spans="1:12" ht="14.25" hidden="1" customHeight="1">
      <c r="A68" s="15"/>
      <c r="B68" s="85" t="s">
        <v>93</v>
      </c>
      <c r="C68" s="85">
        <v>1</v>
      </c>
      <c r="D68" s="85">
        <v>1</v>
      </c>
      <c r="E68" s="19">
        <v>6</v>
      </c>
      <c r="F68" s="19"/>
      <c r="G68" s="19">
        <v>0.125</v>
      </c>
      <c r="H68" s="19">
        <f>ROUND(PRODUCT(C68:G68),3)</f>
        <v>0.75</v>
      </c>
      <c r="I68" s="129"/>
      <c r="J68" s="130"/>
      <c r="K68" s="131"/>
      <c r="L68" s="112"/>
    </row>
    <row r="69" spans="1:12" ht="14.25" hidden="1" customHeight="1">
      <c r="A69" s="15"/>
      <c r="B69" s="85" t="s">
        <v>122</v>
      </c>
      <c r="C69" s="85">
        <v>1</v>
      </c>
      <c r="D69" s="85">
        <v>1</v>
      </c>
      <c r="E69" s="19">
        <v>1.2</v>
      </c>
      <c r="F69" s="19">
        <v>1.5</v>
      </c>
      <c r="G69" s="19"/>
      <c r="H69" s="19">
        <f>ROUND(PRODUCT(C69:G69),3)</f>
        <v>1.8</v>
      </c>
      <c r="I69" s="129"/>
      <c r="J69" s="130"/>
      <c r="K69" s="131"/>
      <c r="L69" s="112"/>
    </row>
    <row r="70" spans="1:12" ht="14.25" hidden="1" customHeight="1">
      <c r="A70" s="15"/>
      <c r="B70" s="85"/>
      <c r="C70" s="85"/>
      <c r="D70" s="85"/>
      <c r="E70" s="85"/>
      <c r="F70" s="85"/>
      <c r="G70" s="85"/>
      <c r="H70" s="29">
        <f>SUM(H63:H69)</f>
        <v>27.405000000000001</v>
      </c>
      <c r="I70" s="129"/>
      <c r="J70" s="130"/>
      <c r="K70" s="131"/>
      <c r="L70" s="112"/>
    </row>
    <row r="71" spans="1:12" ht="146.25" customHeight="1">
      <c r="A71" s="15">
        <v>11</v>
      </c>
      <c r="B71" s="118" t="s">
        <v>209</v>
      </c>
      <c r="C71" s="118"/>
      <c r="D71" s="118"/>
      <c r="E71" s="118"/>
      <c r="F71" s="118"/>
      <c r="G71" s="118"/>
      <c r="H71" s="118"/>
      <c r="I71" s="129">
        <f>H81</f>
        <v>74.926000000000002</v>
      </c>
      <c r="J71" s="130">
        <v>328</v>
      </c>
      <c r="K71" s="131" t="s">
        <v>6</v>
      </c>
      <c r="L71" s="112">
        <f>ROUND(J71*I71,2)</f>
        <v>24575.73</v>
      </c>
    </row>
    <row r="72" spans="1:12" ht="13.5" hidden="1" customHeight="1">
      <c r="A72" s="15"/>
      <c r="B72" s="85" t="s">
        <v>50</v>
      </c>
      <c r="C72" s="85">
        <v>6</v>
      </c>
      <c r="D72" s="85">
        <v>1</v>
      </c>
      <c r="E72" s="19">
        <v>1</v>
      </c>
      <c r="F72" s="19"/>
      <c r="G72" s="19">
        <f>2.875+0.6</f>
        <v>3.4750000000000001</v>
      </c>
      <c r="H72" s="19">
        <f>ROUND(PRODUCT(C72:G72),3)</f>
        <v>20.85</v>
      </c>
      <c r="I72" s="129"/>
      <c r="J72" s="130"/>
      <c r="K72" s="131"/>
      <c r="L72" s="112"/>
    </row>
    <row r="73" spans="1:12" ht="13.5" hidden="1" customHeight="1">
      <c r="A73" s="136"/>
      <c r="B73" s="128" t="s">
        <v>51</v>
      </c>
      <c r="C73" s="85">
        <v>2</v>
      </c>
      <c r="D73" s="85">
        <v>2</v>
      </c>
      <c r="E73" s="19">
        <v>4.5999999999999996</v>
      </c>
      <c r="F73" s="96"/>
      <c r="G73" s="19">
        <v>0.17499999999999999</v>
      </c>
      <c r="H73" s="19">
        <f>ROUND(PRODUCT(C73:G73),3)</f>
        <v>3.22</v>
      </c>
      <c r="I73" s="129"/>
      <c r="J73" s="130"/>
      <c r="K73" s="131"/>
      <c r="L73" s="112"/>
    </row>
    <row r="74" spans="1:12" ht="13.5" hidden="1" customHeight="1">
      <c r="A74" s="136"/>
      <c r="B74" s="128"/>
      <c r="C74" s="85">
        <v>3</v>
      </c>
      <c r="D74" s="85">
        <v>2</v>
      </c>
      <c r="E74" s="19">
        <v>4.05</v>
      </c>
      <c r="F74" s="96"/>
      <c r="G74" s="19">
        <v>0.27500000000000002</v>
      </c>
      <c r="H74" s="19">
        <f>ROUND(PRODUCT(C74:G74),3)</f>
        <v>6.6829999999999998</v>
      </c>
      <c r="I74" s="129"/>
      <c r="J74" s="130"/>
      <c r="K74" s="131"/>
      <c r="L74" s="112"/>
    </row>
    <row r="75" spans="1:12" ht="13.5" hidden="1" customHeight="1">
      <c r="A75" s="15"/>
      <c r="B75" s="85" t="s">
        <v>52</v>
      </c>
      <c r="C75" s="85">
        <v>1</v>
      </c>
      <c r="D75" s="85">
        <v>2</v>
      </c>
      <c r="E75" s="19">
        <f>E91</f>
        <v>23.849999999999998</v>
      </c>
      <c r="F75" s="19"/>
      <c r="G75" s="19">
        <v>0.15</v>
      </c>
      <c r="H75" s="19">
        <f t="shared" ref="H75:H80" si="11">ROUND(PRODUCT(C75:G75),3)</f>
        <v>7.1550000000000002</v>
      </c>
      <c r="I75" s="129"/>
      <c r="J75" s="130"/>
      <c r="K75" s="131"/>
      <c r="L75" s="112"/>
    </row>
    <row r="76" spans="1:12" ht="14.25" hidden="1" customHeight="1">
      <c r="A76" s="15"/>
      <c r="B76" s="85"/>
      <c r="C76" s="85">
        <v>1</v>
      </c>
      <c r="D76" s="100">
        <v>2</v>
      </c>
      <c r="E76" s="19">
        <v>7</v>
      </c>
      <c r="F76" s="19"/>
      <c r="G76" s="19">
        <v>0.15</v>
      </c>
      <c r="H76" s="19">
        <f t="shared" si="11"/>
        <v>2.1</v>
      </c>
      <c r="I76" s="129"/>
      <c r="J76" s="130"/>
      <c r="K76" s="131"/>
      <c r="L76" s="112"/>
    </row>
    <row r="77" spans="1:12" ht="14.25" hidden="1" customHeight="1">
      <c r="A77" s="15"/>
      <c r="B77" s="85" t="s">
        <v>97</v>
      </c>
      <c r="C77" s="85">
        <v>10</v>
      </c>
      <c r="D77" s="85">
        <v>1</v>
      </c>
      <c r="E77" s="19">
        <v>0.45</v>
      </c>
      <c r="F77" s="19">
        <v>0.3</v>
      </c>
      <c r="G77" s="96"/>
      <c r="H77" s="19">
        <f t="shared" si="11"/>
        <v>1.35</v>
      </c>
      <c r="I77" s="129"/>
      <c r="J77" s="130"/>
      <c r="K77" s="131"/>
      <c r="L77" s="112"/>
    </row>
    <row r="78" spans="1:12" ht="37.5" hidden="1" customHeight="1">
      <c r="A78" s="15"/>
      <c r="B78" s="85" t="s">
        <v>157</v>
      </c>
      <c r="C78" s="85">
        <v>1</v>
      </c>
      <c r="D78" s="85">
        <v>1</v>
      </c>
      <c r="E78" s="19">
        <f>5.7</f>
        <v>5.7</v>
      </c>
      <c r="F78" s="19">
        <v>5.15</v>
      </c>
      <c r="G78" s="19"/>
      <c r="H78" s="19">
        <f t="shared" si="11"/>
        <v>29.355</v>
      </c>
      <c r="I78" s="129"/>
      <c r="J78" s="130"/>
      <c r="K78" s="131"/>
      <c r="L78" s="112"/>
    </row>
    <row r="79" spans="1:12" ht="14.25" hidden="1" customHeight="1">
      <c r="A79" s="15"/>
      <c r="B79" s="85" t="s">
        <v>16</v>
      </c>
      <c r="C79" s="85">
        <v>1</v>
      </c>
      <c r="D79" s="85">
        <v>1</v>
      </c>
      <c r="E79" s="19">
        <f>2*5.7+2*5.15</f>
        <v>21.700000000000003</v>
      </c>
      <c r="F79" s="19"/>
      <c r="G79" s="19">
        <v>0.125</v>
      </c>
      <c r="H79" s="19">
        <f t="shared" si="11"/>
        <v>2.7130000000000001</v>
      </c>
      <c r="I79" s="129"/>
      <c r="J79" s="130"/>
      <c r="K79" s="131"/>
      <c r="L79" s="112"/>
    </row>
    <row r="80" spans="1:12" ht="14.25" hidden="1" customHeight="1">
      <c r="A80" s="15"/>
      <c r="B80" s="85" t="s">
        <v>122</v>
      </c>
      <c r="C80" s="85">
        <v>1</v>
      </c>
      <c r="D80" s="85">
        <v>1</v>
      </c>
      <c r="E80" s="19">
        <v>1</v>
      </c>
      <c r="F80" s="19">
        <v>1.5</v>
      </c>
      <c r="G80" s="19"/>
      <c r="H80" s="19">
        <f t="shared" si="11"/>
        <v>1.5</v>
      </c>
      <c r="I80" s="129"/>
      <c r="J80" s="130"/>
      <c r="K80" s="131"/>
      <c r="L80" s="112"/>
    </row>
    <row r="81" spans="1:12" ht="14.25" hidden="1" customHeight="1">
      <c r="A81" s="15"/>
      <c r="B81" s="88"/>
      <c r="C81" s="85"/>
      <c r="D81" s="85"/>
      <c r="E81" s="19"/>
      <c r="F81" s="19"/>
      <c r="G81" s="19"/>
      <c r="H81" s="29">
        <f>SUM(H72:H80)</f>
        <v>74.926000000000002</v>
      </c>
      <c r="I81" s="129"/>
      <c r="J81" s="130"/>
      <c r="K81" s="131"/>
      <c r="L81" s="112"/>
    </row>
    <row r="82" spans="1:12" ht="68.25" customHeight="1">
      <c r="A82" s="15">
        <v>12</v>
      </c>
      <c r="B82" s="118" t="s">
        <v>210</v>
      </c>
      <c r="C82" s="118"/>
      <c r="D82" s="118"/>
      <c r="E82" s="118"/>
      <c r="F82" s="118"/>
      <c r="G82" s="118"/>
      <c r="H82" s="118"/>
      <c r="I82" s="135">
        <f>H100</f>
        <v>13.208</v>
      </c>
      <c r="J82" s="130">
        <v>6008.67</v>
      </c>
      <c r="K82" s="131" t="s">
        <v>5</v>
      </c>
      <c r="L82" s="112">
        <f>ROUND(J82*I82,2)</f>
        <v>79362.509999999995</v>
      </c>
    </row>
    <row r="83" spans="1:12" ht="13.5" hidden="1" customHeight="1">
      <c r="A83" s="15"/>
      <c r="B83" s="85" t="s">
        <v>173</v>
      </c>
      <c r="C83" s="85">
        <v>6</v>
      </c>
      <c r="D83" s="85">
        <v>1</v>
      </c>
      <c r="E83" s="19">
        <v>1.2</v>
      </c>
      <c r="F83" s="19">
        <v>1.2</v>
      </c>
      <c r="G83" s="19">
        <v>0.2</v>
      </c>
      <c r="H83" s="19">
        <f>ROUND(PRODUCT(C83:G83),3)</f>
        <v>1.728</v>
      </c>
      <c r="I83" s="135"/>
      <c r="J83" s="130"/>
      <c r="K83" s="131"/>
      <c r="L83" s="112"/>
    </row>
    <row r="84" spans="1:12" ht="13.5" hidden="1" customHeight="1">
      <c r="A84" s="15"/>
      <c r="B84" s="85"/>
      <c r="C84" s="85">
        <v>6</v>
      </c>
      <c r="D84" s="85">
        <v>1</v>
      </c>
      <c r="E84" s="19">
        <f>(1.2+0.4)/2</f>
        <v>0.8</v>
      </c>
      <c r="F84" s="19">
        <f>(1.2+0.4)/2</f>
        <v>0.8</v>
      </c>
      <c r="G84" s="19">
        <v>0.2</v>
      </c>
      <c r="H84" s="19">
        <f t="shared" ref="H84:H99" si="12">ROUND(PRODUCT(C84:G84),3)</f>
        <v>0.76800000000000002</v>
      </c>
      <c r="I84" s="135"/>
      <c r="J84" s="130"/>
      <c r="K84" s="131"/>
      <c r="L84" s="112"/>
    </row>
    <row r="85" spans="1:12" ht="13.5" hidden="1" customHeight="1">
      <c r="A85" s="15"/>
      <c r="B85" s="88" t="s">
        <v>105</v>
      </c>
      <c r="C85" s="85"/>
      <c r="D85" s="100"/>
      <c r="E85" s="19"/>
      <c r="F85" s="19"/>
      <c r="G85" s="19"/>
      <c r="H85" s="19"/>
      <c r="I85" s="135"/>
      <c r="J85" s="130"/>
      <c r="K85" s="131"/>
      <c r="L85" s="112"/>
    </row>
    <row r="86" spans="1:12" ht="13.5" hidden="1" customHeight="1">
      <c r="A86" s="15"/>
      <c r="B86" s="88" t="s">
        <v>174</v>
      </c>
      <c r="C86" s="85">
        <v>6</v>
      </c>
      <c r="D86" s="100">
        <v>1</v>
      </c>
      <c r="E86" s="19">
        <v>0.4</v>
      </c>
      <c r="F86" s="19">
        <v>0.4</v>
      </c>
      <c r="G86" s="19">
        <v>0.3</v>
      </c>
      <c r="H86" s="19">
        <f>ROUND(PRODUCT(C86:G86),3)</f>
        <v>0.28799999999999998</v>
      </c>
      <c r="I86" s="135"/>
      <c r="J86" s="130"/>
      <c r="K86" s="131"/>
      <c r="L86" s="112"/>
    </row>
    <row r="87" spans="1:12" ht="13.5" hidden="1" customHeight="1">
      <c r="A87" s="15"/>
      <c r="B87" s="88" t="s">
        <v>46</v>
      </c>
      <c r="C87" s="85">
        <v>6</v>
      </c>
      <c r="D87" s="100">
        <v>1</v>
      </c>
      <c r="E87" s="19">
        <v>0.25</v>
      </c>
      <c r="F87" s="19">
        <v>0.25</v>
      </c>
      <c r="G87" s="19">
        <f>2.875+0.6</f>
        <v>3.4750000000000001</v>
      </c>
      <c r="H87" s="19">
        <f t="shared" si="12"/>
        <v>1.3029999999999999</v>
      </c>
      <c r="I87" s="135"/>
      <c r="J87" s="130"/>
      <c r="K87" s="131"/>
      <c r="L87" s="112"/>
    </row>
    <row r="88" spans="1:12" ht="13.5" hidden="1" customHeight="1">
      <c r="A88" s="136"/>
      <c r="B88" s="128" t="s">
        <v>151</v>
      </c>
      <c r="C88" s="85">
        <v>2</v>
      </c>
      <c r="D88" s="85">
        <v>1</v>
      </c>
      <c r="E88" s="19">
        <v>5.0999999999999996</v>
      </c>
      <c r="F88" s="19">
        <v>0.25</v>
      </c>
      <c r="G88" s="19">
        <v>0.25</v>
      </c>
      <c r="H88" s="19">
        <f t="shared" si="12"/>
        <v>0.63800000000000001</v>
      </c>
      <c r="I88" s="135"/>
      <c r="J88" s="130"/>
      <c r="K88" s="131"/>
      <c r="L88" s="112"/>
    </row>
    <row r="89" spans="1:12" ht="13.5" hidden="1" customHeight="1">
      <c r="A89" s="136"/>
      <c r="B89" s="128"/>
      <c r="C89" s="85">
        <v>3</v>
      </c>
      <c r="D89" s="85">
        <v>1</v>
      </c>
      <c r="E89" s="19">
        <v>4.55</v>
      </c>
      <c r="F89" s="19">
        <v>0.25</v>
      </c>
      <c r="G89" s="19">
        <v>0.3</v>
      </c>
      <c r="H89" s="19">
        <f t="shared" si="12"/>
        <v>1.024</v>
      </c>
      <c r="I89" s="135"/>
      <c r="J89" s="130"/>
      <c r="K89" s="131"/>
      <c r="L89" s="112"/>
    </row>
    <row r="90" spans="1:12" ht="13.5" hidden="1" customHeight="1">
      <c r="A90" s="136"/>
      <c r="B90" s="88" t="s">
        <v>150</v>
      </c>
      <c r="C90" s="85">
        <v>1</v>
      </c>
      <c r="D90" s="85">
        <v>1</v>
      </c>
      <c r="E90" s="19">
        <v>7.25</v>
      </c>
      <c r="F90" s="19">
        <v>0.25</v>
      </c>
      <c r="G90" s="19">
        <v>0.25</v>
      </c>
      <c r="H90" s="19">
        <f t="shared" si="12"/>
        <v>0.45300000000000001</v>
      </c>
      <c r="I90" s="135"/>
      <c r="J90" s="130"/>
      <c r="K90" s="131"/>
      <c r="L90" s="112"/>
    </row>
    <row r="91" spans="1:12" ht="13.5" hidden="1" customHeight="1">
      <c r="A91" s="136"/>
      <c r="B91" s="118" t="s">
        <v>20</v>
      </c>
      <c r="C91" s="85">
        <v>1</v>
      </c>
      <c r="D91" s="85">
        <v>1</v>
      </c>
      <c r="E91" s="19">
        <f>2*5.1+3*4.55</f>
        <v>23.849999999999998</v>
      </c>
      <c r="F91" s="19">
        <v>0.25</v>
      </c>
      <c r="G91" s="19">
        <v>0.15</v>
      </c>
      <c r="H91" s="19">
        <f t="shared" si="12"/>
        <v>0.89400000000000002</v>
      </c>
      <c r="I91" s="135"/>
      <c r="J91" s="130"/>
      <c r="K91" s="131"/>
      <c r="L91" s="112"/>
    </row>
    <row r="92" spans="1:12" ht="13.5" hidden="1" customHeight="1">
      <c r="A92" s="136"/>
      <c r="B92" s="118"/>
      <c r="C92" s="85">
        <v>1</v>
      </c>
      <c r="D92" s="85">
        <v>1</v>
      </c>
      <c r="E92" s="19">
        <v>7</v>
      </c>
      <c r="F92" s="19">
        <v>0.125</v>
      </c>
      <c r="G92" s="19">
        <v>0.15</v>
      </c>
      <c r="H92" s="19">
        <f t="shared" si="12"/>
        <v>0.13100000000000001</v>
      </c>
      <c r="I92" s="135"/>
      <c r="J92" s="130"/>
      <c r="K92" s="131"/>
      <c r="L92" s="112"/>
    </row>
    <row r="93" spans="1:12" ht="13.5" hidden="1" customHeight="1">
      <c r="A93" s="15"/>
      <c r="B93" s="85" t="s">
        <v>96</v>
      </c>
      <c r="C93" s="85">
        <v>10</v>
      </c>
      <c r="D93" s="85">
        <v>1</v>
      </c>
      <c r="E93" s="19">
        <v>0.45</v>
      </c>
      <c r="F93" s="19">
        <v>0.3</v>
      </c>
      <c r="G93" s="19">
        <v>7.4999999999999997E-2</v>
      </c>
      <c r="H93" s="19">
        <f t="shared" si="12"/>
        <v>0.10100000000000001</v>
      </c>
      <c r="I93" s="135"/>
      <c r="J93" s="130"/>
      <c r="K93" s="131"/>
      <c r="L93" s="112"/>
    </row>
    <row r="94" spans="1:12" ht="13.5" hidden="1" customHeight="1">
      <c r="A94" s="15"/>
      <c r="B94" s="88" t="s">
        <v>53</v>
      </c>
      <c r="C94" s="85">
        <v>2</v>
      </c>
      <c r="D94" s="85">
        <v>1</v>
      </c>
      <c r="E94" s="19">
        <v>4.3499999999999996</v>
      </c>
      <c r="F94" s="19">
        <v>0.25</v>
      </c>
      <c r="G94" s="19">
        <v>0.17499999999999999</v>
      </c>
      <c r="H94" s="19">
        <f t="shared" si="12"/>
        <v>0.38100000000000001</v>
      </c>
      <c r="I94" s="135"/>
      <c r="J94" s="130"/>
      <c r="K94" s="131"/>
      <c r="L94" s="112"/>
    </row>
    <row r="95" spans="1:12" ht="13.5" hidden="1" customHeight="1">
      <c r="A95" s="15"/>
      <c r="B95" s="88"/>
      <c r="C95" s="85">
        <v>3</v>
      </c>
      <c r="D95" s="85">
        <v>1</v>
      </c>
      <c r="E95" s="19">
        <v>4.05</v>
      </c>
      <c r="F95" s="19">
        <v>0.25</v>
      </c>
      <c r="G95" s="19">
        <v>0.27500000000000002</v>
      </c>
      <c r="H95" s="19">
        <f t="shared" si="12"/>
        <v>0.83499999999999996</v>
      </c>
      <c r="I95" s="135"/>
      <c r="J95" s="130"/>
      <c r="K95" s="131"/>
      <c r="L95" s="112"/>
    </row>
    <row r="96" spans="1:12" ht="13.5" hidden="1" customHeight="1">
      <c r="A96" s="15"/>
      <c r="B96" s="85" t="s">
        <v>18</v>
      </c>
      <c r="C96" s="85">
        <v>1</v>
      </c>
      <c r="D96" s="85">
        <v>1</v>
      </c>
      <c r="E96" s="19">
        <f>E78</f>
        <v>5.7</v>
      </c>
      <c r="F96" s="19">
        <v>5.05</v>
      </c>
      <c r="G96" s="19">
        <v>0.125</v>
      </c>
      <c r="H96" s="19">
        <f t="shared" si="12"/>
        <v>3.5979999999999999</v>
      </c>
      <c r="I96" s="135"/>
      <c r="J96" s="130"/>
      <c r="K96" s="131"/>
      <c r="L96" s="112"/>
    </row>
    <row r="97" spans="1:12" ht="13.5" hidden="1" customHeight="1">
      <c r="A97" s="15"/>
      <c r="B97" s="88" t="s">
        <v>100</v>
      </c>
      <c r="C97" s="85">
        <v>1</v>
      </c>
      <c r="D97" s="85">
        <v>2</v>
      </c>
      <c r="E97" s="19">
        <v>2.4</v>
      </c>
      <c r="F97" s="19">
        <v>0.6</v>
      </c>
      <c r="G97" s="19">
        <v>7.4999999999999997E-2</v>
      </c>
      <c r="H97" s="19">
        <f t="shared" si="12"/>
        <v>0.216</v>
      </c>
      <c r="I97" s="135"/>
      <c r="J97" s="130"/>
      <c r="K97" s="131"/>
      <c r="L97" s="112"/>
    </row>
    <row r="98" spans="1:12" ht="13.5" hidden="1" customHeight="1">
      <c r="A98" s="15"/>
      <c r="B98" s="88" t="s">
        <v>121</v>
      </c>
      <c r="C98" s="85">
        <v>1</v>
      </c>
      <c r="D98" s="85">
        <v>1</v>
      </c>
      <c r="E98" s="19">
        <v>1.7</v>
      </c>
      <c r="F98" s="19">
        <v>2</v>
      </c>
      <c r="G98" s="19">
        <v>0.125</v>
      </c>
      <c r="H98" s="19">
        <f t="shared" si="12"/>
        <v>0.42499999999999999</v>
      </c>
      <c r="I98" s="135"/>
      <c r="J98" s="130"/>
      <c r="K98" s="131"/>
      <c r="L98" s="112"/>
    </row>
    <row r="99" spans="1:12" ht="13.5" hidden="1" customHeight="1">
      <c r="A99" s="15"/>
      <c r="B99" s="88" t="s">
        <v>122</v>
      </c>
      <c r="C99" s="85">
        <v>1</v>
      </c>
      <c r="D99" s="85">
        <v>1</v>
      </c>
      <c r="E99" s="19">
        <v>1.7</v>
      </c>
      <c r="F99" s="19">
        <v>2</v>
      </c>
      <c r="G99" s="19">
        <v>0.125</v>
      </c>
      <c r="H99" s="19">
        <f t="shared" si="12"/>
        <v>0.42499999999999999</v>
      </c>
      <c r="I99" s="135"/>
      <c r="J99" s="130"/>
      <c r="K99" s="131"/>
      <c r="L99" s="112"/>
    </row>
    <row r="100" spans="1:12" ht="13.5" hidden="1" customHeight="1">
      <c r="A100" s="15"/>
      <c r="B100" s="88"/>
      <c r="C100" s="85"/>
      <c r="D100" s="85"/>
      <c r="E100" s="85"/>
      <c r="F100" s="85"/>
      <c r="G100" s="85"/>
      <c r="H100" s="29">
        <f>SUM(H83:H99)</f>
        <v>13.208</v>
      </c>
      <c r="I100" s="135"/>
      <c r="J100" s="130"/>
      <c r="K100" s="131"/>
      <c r="L100" s="112"/>
    </row>
    <row r="101" spans="1:12" ht="135" customHeight="1">
      <c r="A101" s="15">
        <v>13</v>
      </c>
      <c r="B101" s="127" t="s">
        <v>211</v>
      </c>
      <c r="C101" s="127"/>
      <c r="D101" s="127"/>
      <c r="E101" s="127"/>
      <c r="F101" s="127"/>
      <c r="G101" s="127"/>
      <c r="H101" s="127"/>
      <c r="I101" s="22">
        <f>H102</f>
        <v>1.244</v>
      </c>
      <c r="J101" s="76">
        <v>58616.43</v>
      </c>
      <c r="K101" s="103" t="s">
        <v>19</v>
      </c>
      <c r="L101" s="102">
        <f>ROUND(J101*I101,2)</f>
        <v>72918.84</v>
      </c>
    </row>
    <row r="102" spans="1:12" ht="12.75" hidden="1" customHeight="1">
      <c r="A102" s="15"/>
      <c r="B102" s="88"/>
      <c r="C102" s="19">
        <f>H100</f>
        <v>13.208</v>
      </c>
      <c r="D102" s="85">
        <v>1.2E-2</v>
      </c>
      <c r="E102" s="21">
        <v>7.85</v>
      </c>
      <c r="F102" s="85"/>
      <c r="G102" s="85"/>
      <c r="H102" s="19">
        <f>ROUND(PRODUCT(C102:G102),3)</f>
        <v>1.244</v>
      </c>
      <c r="I102" s="89"/>
      <c r="J102" s="89"/>
      <c r="K102" s="101"/>
      <c r="L102" s="102"/>
    </row>
    <row r="103" spans="1:12" ht="211.5" customHeight="1">
      <c r="A103" s="15">
        <v>14</v>
      </c>
      <c r="B103" s="118" t="s">
        <v>212</v>
      </c>
      <c r="C103" s="118"/>
      <c r="D103" s="118"/>
      <c r="E103" s="118"/>
      <c r="F103" s="118"/>
      <c r="G103" s="118"/>
      <c r="H103" s="118"/>
      <c r="I103" s="130">
        <f>H104</f>
        <v>28.785</v>
      </c>
      <c r="J103" s="130">
        <v>262.77</v>
      </c>
      <c r="K103" s="131" t="s">
        <v>6</v>
      </c>
      <c r="L103" s="112">
        <f>ROUND(J103*I103,2)</f>
        <v>7563.83</v>
      </c>
    </row>
    <row r="104" spans="1:12" ht="12.75" hidden="1" customHeight="1">
      <c r="A104" s="15"/>
      <c r="B104" s="88" t="s">
        <v>175</v>
      </c>
      <c r="C104" s="85">
        <v>1</v>
      </c>
      <c r="D104" s="85">
        <v>1</v>
      </c>
      <c r="E104" s="19">
        <f>E96</f>
        <v>5.7</v>
      </c>
      <c r="F104" s="19">
        <f>F96</f>
        <v>5.05</v>
      </c>
      <c r="G104" s="85"/>
      <c r="H104" s="19">
        <f>ROUND(PRODUCT(C104:G104),3)</f>
        <v>28.785</v>
      </c>
      <c r="I104" s="130"/>
      <c r="J104" s="130"/>
      <c r="K104" s="131"/>
      <c r="L104" s="112"/>
    </row>
    <row r="105" spans="1:12" ht="55.5" customHeight="1">
      <c r="A105" s="15">
        <v>15</v>
      </c>
      <c r="B105" s="118" t="s">
        <v>213</v>
      </c>
      <c r="C105" s="118"/>
      <c r="D105" s="118"/>
      <c r="E105" s="118"/>
      <c r="F105" s="118"/>
      <c r="G105" s="118"/>
      <c r="H105" s="118"/>
      <c r="I105" s="130">
        <f>H108</f>
        <v>20.759999999999998</v>
      </c>
      <c r="J105" s="130">
        <v>32.83</v>
      </c>
      <c r="K105" s="131" t="s">
        <v>6</v>
      </c>
      <c r="L105" s="112">
        <f>ROUND(J105*I105,2)</f>
        <v>681.55</v>
      </c>
    </row>
    <row r="106" spans="1:12" ht="12.75" hidden="1" customHeight="1">
      <c r="A106" s="15"/>
      <c r="B106" s="88" t="s">
        <v>40</v>
      </c>
      <c r="C106" s="19">
        <v>1</v>
      </c>
      <c r="D106" s="19">
        <v>1</v>
      </c>
      <c r="E106" s="19">
        <v>19.3</v>
      </c>
      <c r="F106" s="19"/>
      <c r="G106" s="19">
        <v>0.6</v>
      </c>
      <c r="H106" s="19">
        <f>ROUND(PRODUCT(C106:G106),3)</f>
        <v>11.58</v>
      </c>
      <c r="I106" s="130"/>
      <c r="J106" s="130"/>
      <c r="K106" s="131"/>
      <c r="L106" s="112"/>
    </row>
    <row r="107" spans="1:12" ht="12.75" hidden="1" customHeight="1">
      <c r="A107" s="15"/>
      <c r="B107" s="85" t="s">
        <v>144</v>
      </c>
      <c r="C107" s="19">
        <v>1</v>
      </c>
      <c r="D107" s="19">
        <v>1</v>
      </c>
      <c r="E107" s="19">
        <v>5.4</v>
      </c>
      <c r="F107" s="19"/>
      <c r="G107" s="19">
        <v>1.7</v>
      </c>
      <c r="H107" s="19">
        <f>ROUND(PRODUCT(C107:G107),3)</f>
        <v>9.18</v>
      </c>
      <c r="I107" s="130"/>
      <c r="J107" s="130"/>
      <c r="K107" s="131"/>
      <c r="L107" s="112"/>
    </row>
    <row r="108" spans="1:12" ht="12.75" hidden="1" customHeight="1">
      <c r="A108" s="15"/>
      <c r="B108" s="85"/>
      <c r="C108" s="85"/>
      <c r="D108" s="85"/>
      <c r="E108" s="85"/>
      <c r="F108" s="97"/>
      <c r="G108" s="85"/>
      <c r="H108" s="19">
        <f>SUM(H106:H107)</f>
        <v>20.759999999999998</v>
      </c>
      <c r="I108" s="130"/>
      <c r="J108" s="130"/>
      <c r="K108" s="131"/>
      <c r="L108" s="112"/>
    </row>
    <row r="109" spans="1:12" ht="43.5" customHeight="1">
      <c r="A109" s="15">
        <v>16</v>
      </c>
      <c r="B109" s="118" t="s">
        <v>214</v>
      </c>
      <c r="C109" s="118"/>
      <c r="D109" s="118"/>
      <c r="E109" s="118"/>
      <c r="F109" s="118"/>
      <c r="G109" s="118"/>
      <c r="H109" s="118"/>
      <c r="I109" s="89">
        <f>F110</f>
        <v>74.926000000000002</v>
      </c>
      <c r="J109" s="89">
        <v>21</v>
      </c>
      <c r="K109" s="101" t="s">
        <v>6</v>
      </c>
      <c r="L109" s="102">
        <f>ROUND(J109*I109,2)</f>
        <v>1573.45</v>
      </c>
    </row>
    <row r="110" spans="1:12" ht="18" hidden="1" customHeight="1">
      <c r="A110" s="15"/>
      <c r="B110" s="88" t="s">
        <v>102</v>
      </c>
      <c r="C110" s="85"/>
      <c r="D110" s="85"/>
      <c r="E110" s="19"/>
      <c r="F110" s="21">
        <f>I71</f>
        <v>74.926000000000002</v>
      </c>
      <c r="G110" s="85"/>
      <c r="H110" s="19"/>
      <c r="I110" s="89"/>
      <c r="J110" s="89"/>
      <c r="K110" s="101"/>
      <c r="L110" s="102"/>
    </row>
    <row r="111" spans="1:12" ht="109.5" customHeight="1">
      <c r="A111" s="15">
        <v>17</v>
      </c>
      <c r="B111" s="118" t="s">
        <v>215</v>
      </c>
      <c r="C111" s="118"/>
      <c r="D111" s="118"/>
      <c r="E111" s="118"/>
      <c r="F111" s="118"/>
      <c r="G111" s="118"/>
      <c r="H111" s="118"/>
      <c r="I111" s="130">
        <f>H126</f>
        <v>216.613</v>
      </c>
      <c r="J111" s="130">
        <v>138.65</v>
      </c>
      <c r="K111" s="131" t="s">
        <v>6</v>
      </c>
      <c r="L111" s="112">
        <f>ROUND(J111*I111,2)</f>
        <v>30033.39</v>
      </c>
    </row>
    <row r="112" spans="1:12" ht="13.5" hidden="1" customHeight="1">
      <c r="A112" s="15"/>
      <c r="B112" s="88" t="s">
        <v>176</v>
      </c>
      <c r="C112" s="88">
        <v>2</v>
      </c>
      <c r="D112" s="88">
        <v>1</v>
      </c>
      <c r="E112" s="19">
        <v>5.0999999999999996</v>
      </c>
      <c r="F112" s="98"/>
      <c r="G112" s="98">
        <v>3.9</v>
      </c>
      <c r="H112" s="19">
        <f>ROUND(PRODUCT(C112:G112),3)</f>
        <v>39.78</v>
      </c>
      <c r="I112" s="130"/>
      <c r="J112" s="130"/>
      <c r="K112" s="131"/>
      <c r="L112" s="112"/>
    </row>
    <row r="113" spans="1:12" ht="13.5" hidden="1" customHeight="1">
      <c r="A113" s="15"/>
      <c r="B113" s="88" t="s">
        <v>177</v>
      </c>
      <c r="C113" s="85">
        <v>2</v>
      </c>
      <c r="D113" s="85">
        <v>1</v>
      </c>
      <c r="E113" s="19">
        <v>4.55</v>
      </c>
      <c r="F113" s="19"/>
      <c r="G113" s="98">
        <v>3.9</v>
      </c>
      <c r="H113" s="19">
        <f t="shared" ref="H113:H125" si="13">ROUND(PRODUCT(C113:G113),3)</f>
        <v>35.49</v>
      </c>
      <c r="I113" s="130"/>
      <c r="J113" s="130"/>
      <c r="K113" s="131"/>
      <c r="L113" s="112"/>
    </row>
    <row r="114" spans="1:12" ht="13.5" hidden="1" customHeight="1">
      <c r="A114" s="15"/>
      <c r="B114" s="88" t="s">
        <v>96</v>
      </c>
      <c r="C114" s="85">
        <v>10</v>
      </c>
      <c r="D114" s="85">
        <v>2</v>
      </c>
      <c r="E114" s="19">
        <v>0.45</v>
      </c>
      <c r="F114" s="19"/>
      <c r="G114" s="19">
        <v>0.3</v>
      </c>
      <c r="H114" s="19">
        <f t="shared" si="13"/>
        <v>2.7</v>
      </c>
      <c r="I114" s="130"/>
      <c r="J114" s="130"/>
      <c r="K114" s="131"/>
      <c r="L114" s="112"/>
    </row>
    <row r="115" spans="1:12" ht="13.5" hidden="1" customHeight="1">
      <c r="A115" s="15"/>
      <c r="B115" s="88" t="s">
        <v>98</v>
      </c>
      <c r="C115" s="85">
        <v>10</v>
      </c>
      <c r="D115" s="85">
        <v>1</v>
      </c>
      <c r="E115" s="19">
        <v>1.05</v>
      </c>
      <c r="F115" s="19"/>
      <c r="G115" s="19">
        <v>7.4999999999999997E-2</v>
      </c>
      <c r="H115" s="19">
        <f t="shared" si="13"/>
        <v>0.78800000000000003</v>
      </c>
      <c r="I115" s="130"/>
      <c r="J115" s="130"/>
      <c r="K115" s="131"/>
      <c r="L115" s="112"/>
    </row>
    <row r="116" spans="1:12" ht="13.5" hidden="1" customHeight="1">
      <c r="A116" s="15"/>
      <c r="B116" s="85" t="s">
        <v>116</v>
      </c>
      <c r="C116" s="85">
        <v>4</v>
      </c>
      <c r="D116" s="85">
        <v>1</v>
      </c>
      <c r="E116" s="19">
        <v>4.55</v>
      </c>
      <c r="F116" s="19"/>
      <c r="G116" s="19">
        <v>2.875</v>
      </c>
      <c r="H116" s="19">
        <f t="shared" si="13"/>
        <v>52.325000000000003</v>
      </c>
      <c r="I116" s="130"/>
      <c r="J116" s="130"/>
      <c r="K116" s="131"/>
      <c r="L116" s="112"/>
    </row>
    <row r="117" spans="1:12" ht="13.5" hidden="1" customHeight="1">
      <c r="A117" s="15"/>
      <c r="B117" s="85" t="s">
        <v>116</v>
      </c>
      <c r="C117" s="85">
        <v>2</v>
      </c>
      <c r="D117" s="85">
        <v>1</v>
      </c>
      <c r="E117" s="19">
        <v>5.0999999999999996</v>
      </c>
      <c r="F117" s="19"/>
      <c r="G117" s="19">
        <v>2.875</v>
      </c>
      <c r="H117" s="19">
        <f t="shared" si="13"/>
        <v>29.324999999999999</v>
      </c>
      <c r="I117" s="130"/>
      <c r="J117" s="130"/>
      <c r="K117" s="131"/>
      <c r="L117" s="112"/>
    </row>
    <row r="118" spans="1:12" ht="13.5" hidden="1" customHeight="1">
      <c r="A118" s="15"/>
      <c r="B118" s="85" t="s">
        <v>117</v>
      </c>
      <c r="C118" s="85">
        <v>6</v>
      </c>
      <c r="D118" s="85">
        <v>1</v>
      </c>
      <c r="E118" s="19">
        <v>1.2</v>
      </c>
      <c r="F118" s="19"/>
      <c r="G118" s="19">
        <v>2.875</v>
      </c>
      <c r="H118" s="19">
        <f t="shared" si="13"/>
        <v>20.7</v>
      </c>
      <c r="I118" s="130"/>
      <c r="J118" s="130"/>
      <c r="K118" s="131"/>
      <c r="L118" s="112"/>
    </row>
    <row r="119" spans="1:12" ht="13.5" hidden="1" customHeight="1">
      <c r="A119" s="15"/>
      <c r="B119" s="85"/>
      <c r="C119" s="85">
        <v>2</v>
      </c>
      <c r="D119" s="85">
        <v>1</v>
      </c>
      <c r="E119" s="19">
        <v>2.5</v>
      </c>
      <c r="F119" s="19"/>
      <c r="G119" s="19">
        <v>2.875</v>
      </c>
      <c r="H119" s="19">
        <f t="shared" si="13"/>
        <v>14.375</v>
      </c>
      <c r="I119" s="130"/>
      <c r="J119" s="130"/>
      <c r="K119" s="131"/>
      <c r="L119" s="112"/>
    </row>
    <row r="120" spans="1:12" ht="13.5" hidden="1" customHeight="1">
      <c r="A120" s="15"/>
      <c r="B120" s="85"/>
      <c r="C120" s="85">
        <v>1</v>
      </c>
      <c r="D120" s="85">
        <v>1</v>
      </c>
      <c r="E120" s="19">
        <v>1.6</v>
      </c>
      <c r="F120" s="19"/>
      <c r="G120" s="19">
        <v>2.875</v>
      </c>
      <c r="H120" s="19">
        <f t="shared" si="13"/>
        <v>4.5999999999999996</v>
      </c>
      <c r="I120" s="130"/>
      <c r="J120" s="130"/>
      <c r="K120" s="131"/>
      <c r="L120" s="112"/>
    </row>
    <row r="121" spans="1:12" ht="13.5" hidden="1" customHeight="1">
      <c r="A121" s="15"/>
      <c r="B121" s="85" t="s">
        <v>90</v>
      </c>
      <c r="C121" s="85">
        <v>4</v>
      </c>
      <c r="D121" s="85">
        <v>-1</v>
      </c>
      <c r="E121" s="19">
        <v>0.75</v>
      </c>
      <c r="F121" s="19"/>
      <c r="G121" s="19">
        <v>2.1</v>
      </c>
      <c r="H121" s="19">
        <f t="shared" si="13"/>
        <v>-6.3</v>
      </c>
      <c r="I121" s="130"/>
      <c r="J121" s="130"/>
      <c r="K121" s="131"/>
      <c r="L121" s="112"/>
    </row>
    <row r="122" spans="1:12" ht="13.5" hidden="1" customHeight="1">
      <c r="A122" s="15"/>
      <c r="B122" s="85" t="s">
        <v>119</v>
      </c>
      <c r="C122" s="85">
        <v>1</v>
      </c>
      <c r="D122" s="85">
        <v>-1</v>
      </c>
      <c r="E122" s="19">
        <v>2.0499999999999998</v>
      </c>
      <c r="F122" s="19"/>
      <c r="G122" s="19">
        <v>2.1</v>
      </c>
      <c r="H122" s="19">
        <f t="shared" si="13"/>
        <v>-4.3049999999999997</v>
      </c>
      <c r="I122" s="130"/>
      <c r="J122" s="130"/>
      <c r="K122" s="131"/>
      <c r="L122" s="112"/>
    </row>
    <row r="123" spans="1:12" ht="13.5" hidden="1" customHeight="1">
      <c r="A123" s="15"/>
      <c r="B123" s="85" t="s">
        <v>118</v>
      </c>
      <c r="C123" s="85">
        <v>10</v>
      </c>
      <c r="D123" s="85">
        <v>-1</v>
      </c>
      <c r="E123" s="19">
        <v>0.45</v>
      </c>
      <c r="F123" s="19"/>
      <c r="G123" s="19">
        <v>0.3</v>
      </c>
      <c r="H123" s="19">
        <f t="shared" si="13"/>
        <v>-1.35</v>
      </c>
      <c r="I123" s="130"/>
      <c r="J123" s="130"/>
      <c r="K123" s="131"/>
      <c r="L123" s="112"/>
    </row>
    <row r="124" spans="1:12" ht="13.5" hidden="1" customHeight="1">
      <c r="A124" s="15"/>
      <c r="B124" s="88" t="s">
        <v>25</v>
      </c>
      <c r="C124" s="85">
        <v>1</v>
      </c>
      <c r="D124" s="85">
        <v>1</v>
      </c>
      <c r="E124" s="19">
        <f>2*5.1+2*4.55+4*0.125</f>
        <v>19.799999999999997</v>
      </c>
      <c r="F124" s="19"/>
      <c r="G124" s="19">
        <f>2*0.425+0.125</f>
        <v>0.97499999999999998</v>
      </c>
      <c r="H124" s="19">
        <f t="shared" si="13"/>
        <v>19.305</v>
      </c>
      <c r="I124" s="130"/>
      <c r="J124" s="130"/>
      <c r="K124" s="131"/>
      <c r="L124" s="112"/>
    </row>
    <row r="125" spans="1:12" ht="13.5" hidden="1" customHeight="1">
      <c r="A125" s="15"/>
      <c r="B125" s="88" t="s">
        <v>120</v>
      </c>
      <c r="C125" s="85">
        <v>1</v>
      </c>
      <c r="D125" s="85">
        <v>1</v>
      </c>
      <c r="E125" s="19">
        <v>5.4</v>
      </c>
      <c r="F125" s="19"/>
      <c r="G125" s="19">
        <v>1.7</v>
      </c>
      <c r="H125" s="19">
        <f t="shared" si="13"/>
        <v>9.18</v>
      </c>
      <c r="I125" s="130"/>
      <c r="J125" s="130"/>
      <c r="K125" s="131"/>
      <c r="L125" s="112"/>
    </row>
    <row r="126" spans="1:12" ht="13.5" hidden="1" customHeight="1">
      <c r="A126" s="15"/>
      <c r="B126" s="88"/>
      <c r="C126" s="85"/>
      <c r="D126" s="85"/>
      <c r="E126" s="85"/>
      <c r="F126" s="85"/>
      <c r="G126" s="85"/>
      <c r="H126" s="29">
        <f>SUM(H112:H125)</f>
        <v>216.613</v>
      </c>
      <c r="I126" s="130"/>
      <c r="J126" s="130"/>
      <c r="K126" s="131"/>
      <c r="L126" s="112"/>
    </row>
    <row r="127" spans="1:12" ht="108.75" customHeight="1">
      <c r="A127" s="15">
        <v>18</v>
      </c>
      <c r="B127" s="118" t="s">
        <v>215</v>
      </c>
      <c r="C127" s="118"/>
      <c r="D127" s="118"/>
      <c r="E127" s="118"/>
      <c r="F127" s="118"/>
      <c r="G127" s="118"/>
      <c r="H127" s="118"/>
      <c r="I127" s="129">
        <f>H130</f>
        <v>23.768000000000001</v>
      </c>
      <c r="J127" s="130">
        <v>138.65</v>
      </c>
      <c r="K127" s="131" t="s">
        <v>6</v>
      </c>
      <c r="L127" s="112">
        <f>ROUND(J127*I127,2)</f>
        <v>3295.43</v>
      </c>
    </row>
    <row r="128" spans="1:12" ht="14.25" hidden="1" customHeight="1">
      <c r="A128" s="15"/>
      <c r="B128" s="88" t="s">
        <v>24</v>
      </c>
      <c r="C128" s="85">
        <v>1</v>
      </c>
      <c r="D128" s="85">
        <v>1</v>
      </c>
      <c r="E128" s="19">
        <v>4.3499999999999996</v>
      </c>
      <c r="F128" s="19">
        <v>4.05</v>
      </c>
      <c r="G128" s="19"/>
      <c r="H128" s="19">
        <f>ROUND(PRODUCT(C128:G128),3)</f>
        <v>17.617999999999999</v>
      </c>
      <c r="I128" s="129"/>
      <c r="J128" s="130"/>
      <c r="K128" s="131"/>
      <c r="L128" s="112"/>
    </row>
    <row r="129" spans="1:12" ht="14.25" hidden="1" customHeight="1">
      <c r="A129" s="15"/>
      <c r="B129" s="85" t="s">
        <v>178</v>
      </c>
      <c r="C129" s="85">
        <v>1</v>
      </c>
      <c r="D129" s="85">
        <v>1</v>
      </c>
      <c r="E129" s="19">
        <f>2*(5.4+4.85)</f>
        <v>20.5</v>
      </c>
      <c r="F129" s="19">
        <v>0.3</v>
      </c>
      <c r="G129" s="19"/>
      <c r="H129" s="19">
        <f>ROUND(PRODUCT(C129:G129),3)</f>
        <v>6.15</v>
      </c>
      <c r="I129" s="129"/>
      <c r="J129" s="130"/>
      <c r="K129" s="131"/>
      <c r="L129" s="112"/>
    </row>
    <row r="130" spans="1:12" ht="14.25" hidden="1" customHeight="1">
      <c r="A130" s="15"/>
      <c r="B130" s="85"/>
      <c r="C130" s="85"/>
      <c r="D130" s="85"/>
      <c r="E130" s="19"/>
      <c r="F130" s="19"/>
      <c r="G130" s="19"/>
      <c r="H130" s="29">
        <f>SUM(H128:H129)</f>
        <v>23.768000000000001</v>
      </c>
      <c r="I130" s="129"/>
      <c r="J130" s="130"/>
      <c r="K130" s="131"/>
      <c r="L130" s="112"/>
    </row>
    <row r="131" spans="1:12" ht="92.25" customHeight="1">
      <c r="A131" s="15">
        <v>19</v>
      </c>
      <c r="B131" s="118" t="s">
        <v>267</v>
      </c>
      <c r="C131" s="128"/>
      <c r="D131" s="128"/>
      <c r="E131" s="128"/>
      <c r="F131" s="128"/>
      <c r="G131" s="128"/>
      <c r="H131" s="128"/>
      <c r="I131" s="89">
        <f>H132</f>
        <v>19.8</v>
      </c>
      <c r="J131" s="89">
        <v>497</v>
      </c>
      <c r="K131" s="101" t="s">
        <v>22</v>
      </c>
      <c r="L131" s="102">
        <f>ROUND(J131*I131,2)</f>
        <v>9840.6</v>
      </c>
    </row>
    <row r="132" spans="1:12" s="30" customFormat="1" ht="17.25" hidden="1" customHeight="1">
      <c r="A132" s="31"/>
      <c r="B132" s="32"/>
      <c r="C132" s="85">
        <v>4</v>
      </c>
      <c r="D132" s="85">
        <v>1</v>
      </c>
      <c r="E132" s="85">
        <v>4.95</v>
      </c>
      <c r="F132" s="85"/>
      <c r="G132" s="85"/>
      <c r="H132" s="19">
        <f t="shared" ref="H132" si="14">ROUND(PRODUCT(C132:G132),3)</f>
        <v>19.8</v>
      </c>
      <c r="I132" s="33"/>
      <c r="J132" s="33"/>
      <c r="K132" s="104"/>
      <c r="L132" s="105"/>
    </row>
    <row r="133" spans="1:12" ht="107.25" customHeight="1">
      <c r="A133" s="15">
        <v>20</v>
      </c>
      <c r="B133" s="118" t="s">
        <v>216</v>
      </c>
      <c r="C133" s="118"/>
      <c r="D133" s="118"/>
      <c r="E133" s="118"/>
      <c r="F133" s="118"/>
      <c r="G133" s="118"/>
      <c r="H133" s="118"/>
      <c r="I133" s="89">
        <f>H134</f>
        <v>6.3</v>
      </c>
      <c r="J133" s="89">
        <v>2763</v>
      </c>
      <c r="K133" s="101" t="s">
        <v>6</v>
      </c>
      <c r="L133" s="102">
        <f>ROUND(J133*I133,2)</f>
        <v>17406.900000000001</v>
      </c>
    </row>
    <row r="134" spans="1:12" ht="13.5" hidden="1" customHeight="1">
      <c r="A134" s="15"/>
      <c r="B134" s="85"/>
      <c r="C134" s="85">
        <v>4</v>
      </c>
      <c r="D134" s="85">
        <v>1</v>
      </c>
      <c r="E134" s="19">
        <v>2.1</v>
      </c>
      <c r="F134" s="19">
        <v>0.75</v>
      </c>
      <c r="G134" s="19"/>
      <c r="H134" s="19">
        <f>ROUND(F134*C134*E134*D134,2)</f>
        <v>6.3</v>
      </c>
      <c r="I134" s="89"/>
      <c r="J134" s="89"/>
      <c r="K134" s="101"/>
      <c r="L134" s="102"/>
    </row>
    <row r="135" spans="1:12" ht="55.5" customHeight="1">
      <c r="A135" s="15">
        <v>21</v>
      </c>
      <c r="B135" s="118" t="s">
        <v>217</v>
      </c>
      <c r="C135" s="118"/>
      <c r="D135" s="118"/>
      <c r="E135" s="118"/>
      <c r="F135" s="118"/>
      <c r="G135" s="118"/>
      <c r="H135" s="118"/>
      <c r="I135" s="89">
        <f>H136</f>
        <v>8</v>
      </c>
      <c r="J135" s="89">
        <v>84</v>
      </c>
      <c r="K135" s="101" t="s">
        <v>21</v>
      </c>
      <c r="L135" s="102">
        <f>ROUND(J135*I135,2)</f>
        <v>672</v>
      </c>
    </row>
    <row r="136" spans="1:12" ht="12" hidden="1" customHeight="1">
      <c r="A136" s="15"/>
      <c r="B136" s="85"/>
      <c r="C136" s="85">
        <v>4</v>
      </c>
      <c r="D136" s="85">
        <v>1</v>
      </c>
      <c r="E136" s="21">
        <v>2</v>
      </c>
      <c r="F136" s="85"/>
      <c r="G136" s="85"/>
      <c r="H136" s="19">
        <f>ROUND(E136*C136*D136,2)</f>
        <v>8</v>
      </c>
      <c r="I136" s="89"/>
      <c r="J136" s="89"/>
      <c r="K136" s="101"/>
      <c r="L136" s="102"/>
    </row>
    <row r="137" spans="1:12" ht="42.75" customHeight="1">
      <c r="A137" s="15">
        <v>22</v>
      </c>
      <c r="B137" s="118" t="s">
        <v>275</v>
      </c>
      <c r="C137" s="118"/>
      <c r="D137" s="118"/>
      <c r="E137" s="118"/>
      <c r="F137" s="118"/>
      <c r="G137" s="118"/>
      <c r="H137" s="118"/>
      <c r="I137" s="89">
        <f>H138</f>
        <v>12</v>
      </c>
      <c r="J137" s="89">
        <v>66</v>
      </c>
      <c r="K137" s="101" t="s">
        <v>21</v>
      </c>
      <c r="L137" s="102">
        <f>ROUND(J137*I137,2)</f>
        <v>792</v>
      </c>
    </row>
    <row r="138" spans="1:12" ht="14.25" hidden="1" customHeight="1">
      <c r="A138" s="15"/>
      <c r="B138" s="85"/>
      <c r="C138" s="85">
        <v>4</v>
      </c>
      <c r="D138" s="85">
        <v>1</v>
      </c>
      <c r="E138" s="21">
        <v>3</v>
      </c>
      <c r="F138" s="85"/>
      <c r="G138" s="85"/>
      <c r="H138" s="19">
        <f>ROUND(E138*C138*D138,2)</f>
        <v>12</v>
      </c>
      <c r="I138" s="89"/>
      <c r="J138" s="89"/>
      <c r="K138" s="101"/>
      <c r="L138" s="102"/>
    </row>
    <row r="139" spans="1:12" ht="13.5" hidden="1" customHeight="1">
      <c r="A139" s="15"/>
      <c r="B139" s="85"/>
      <c r="C139" s="85"/>
      <c r="D139" s="85"/>
      <c r="E139" s="21"/>
      <c r="F139" s="85"/>
      <c r="G139" s="85"/>
      <c r="H139" s="19"/>
      <c r="I139" s="89"/>
      <c r="J139" s="89"/>
      <c r="K139" s="101"/>
      <c r="L139" s="102"/>
    </row>
    <row r="140" spans="1:12" ht="51.75" customHeight="1">
      <c r="A140" s="15">
        <v>23</v>
      </c>
      <c r="B140" s="118" t="s">
        <v>218</v>
      </c>
      <c r="C140" s="118"/>
      <c r="D140" s="118"/>
      <c r="E140" s="118"/>
      <c r="F140" s="118"/>
      <c r="G140" s="118"/>
      <c r="H140" s="118"/>
      <c r="I140" s="89">
        <f>H141</f>
        <v>8</v>
      </c>
      <c r="J140" s="89">
        <v>87</v>
      </c>
      <c r="K140" s="101" t="s">
        <v>21</v>
      </c>
      <c r="L140" s="102">
        <f>ROUND(J140*I140,2)</f>
        <v>696</v>
      </c>
    </row>
    <row r="141" spans="1:12" ht="13.5" hidden="1" customHeight="1">
      <c r="A141" s="15"/>
      <c r="B141" s="85"/>
      <c r="C141" s="85">
        <v>4</v>
      </c>
      <c r="D141" s="85">
        <v>1</v>
      </c>
      <c r="E141" s="21">
        <v>2</v>
      </c>
      <c r="F141" s="85"/>
      <c r="G141" s="85"/>
      <c r="H141" s="19">
        <f>ROUND(E141*C141*D141,2)</f>
        <v>8</v>
      </c>
      <c r="I141" s="89"/>
      <c r="J141" s="89"/>
      <c r="K141" s="101"/>
      <c r="L141" s="102"/>
    </row>
    <row r="142" spans="1:12" ht="13.5" hidden="1" customHeight="1">
      <c r="A142" s="15"/>
      <c r="B142" s="85"/>
      <c r="C142" s="85"/>
      <c r="D142" s="85"/>
      <c r="E142" s="21"/>
      <c r="F142" s="85"/>
      <c r="G142" s="85"/>
      <c r="H142" s="19"/>
      <c r="I142" s="89"/>
      <c r="J142" s="89"/>
      <c r="K142" s="101"/>
      <c r="L142" s="102"/>
    </row>
    <row r="143" spans="1:12" ht="55.5" customHeight="1">
      <c r="A143" s="15">
        <v>24</v>
      </c>
      <c r="B143" s="118" t="s">
        <v>219</v>
      </c>
      <c r="C143" s="118"/>
      <c r="D143" s="118"/>
      <c r="E143" s="118"/>
      <c r="F143" s="118"/>
      <c r="G143" s="118"/>
      <c r="H143" s="118"/>
      <c r="I143" s="89">
        <f>H144</f>
        <v>4</v>
      </c>
      <c r="J143" s="89">
        <v>159</v>
      </c>
      <c r="K143" s="101" t="s">
        <v>21</v>
      </c>
      <c r="L143" s="102">
        <f>ROUND(J143*I143,2)</f>
        <v>636</v>
      </c>
    </row>
    <row r="144" spans="1:12" ht="13.5" hidden="1" customHeight="1">
      <c r="A144" s="15"/>
      <c r="B144" s="85"/>
      <c r="C144" s="85">
        <v>4</v>
      </c>
      <c r="D144" s="85">
        <v>1</v>
      </c>
      <c r="E144" s="21">
        <v>1</v>
      </c>
      <c r="F144" s="85"/>
      <c r="G144" s="85"/>
      <c r="H144" s="19">
        <v>4</v>
      </c>
      <c r="I144" s="89"/>
      <c r="J144" s="89"/>
      <c r="K144" s="101"/>
      <c r="L144" s="102"/>
    </row>
    <row r="145" spans="1:12" ht="32.25" customHeight="1">
      <c r="A145" s="15">
        <v>25</v>
      </c>
      <c r="B145" s="118" t="s">
        <v>220</v>
      </c>
      <c r="C145" s="118"/>
      <c r="D145" s="118"/>
      <c r="E145" s="118"/>
      <c r="F145" s="118"/>
      <c r="G145" s="118"/>
      <c r="H145" s="118"/>
      <c r="I145" s="89">
        <f>H146</f>
        <v>4</v>
      </c>
      <c r="J145" s="89">
        <v>635</v>
      </c>
      <c r="K145" s="101" t="s">
        <v>21</v>
      </c>
      <c r="L145" s="102">
        <f>ROUND(J145*I145,2)</f>
        <v>2540</v>
      </c>
    </row>
    <row r="146" spans="1:12" ht="13.5" hidden="1" customHeight="1">
      <c r="A146" s="15"/>
      <c r="B146" s="85"/>
      <c r="C146" s="85">
        <v>4</v>
      </c>
      <c r="D146" s="85">
        <v>1</v>
      </c>
      <c r="E146" s="21">
        <v>1</v>
      </c>
      <c r="F146" s="85"/>
      <c r="G146" s="85"/>
      <c r="H146" s="19">
        <v>4</v>
      </c>
      <c r="I146" s="89"/>
      <c r="J146" s="89"/>
      <c r="K146" s="101"/>
      <c r="L146" s="102"/>
    </row>
    <row r="147" spans="1:12" ht="56.25" customHeight="1">
      <c r="A147" s="15">
        <v>26</v>
      </c>
      <c r="B147" s="118" t="s">
        <v>221</v>
      </c>
      <c r="C147" s="118"/>
      <c r="D147" s="118"/>
      <c r="E147" s="118"/>
      <c r="F147" s="118"/>
      <c r="G147" s="118"/>
      <c r="H147" s="118"/>
      <c r="I147" s="129">
        <f>H155</f>
        <v>46.647999999999996</v>
      </c>
      <c r="J147" s="130">
        <v>122</v>
      </c>
      <c r="K147" s="131" t="s">
        <v>6</v>
      </c>
      <c r="L147" s="112">
        <f>ROUND(J147*I147,2)</f>
        <v>5691.06</v>
      </c>
    </row>
    <row r="148" spans="1:12" ht="13.5" hidden="1" customHeight="1">
      <c r="A148" s="15"/>
      <c r="B148" s="85" t="s">
        <v>116</v>
      </c>
      <c r="C148" s="85">
        <v>4</v>
      </c>
      <c r="D148" s="85">
        <v>1</v>
      </c>
      <c r="E148" s="19">
        <v>4.05</v>
      </c>
      <c r="F148" s="19"/>
      <c r="G148" s="19">
        <v>0.77500000000000002</v>
      </c>
      <c r="H148" s="19">
        <f>ROUND(PRODUCT(C148:G148),3)</f>
        <v>12.555</v>
      </c>
      <c r="I148" s="129"/>
      <c r="J148" s="130"/>
      <c r="K148" s="131"/>
      <c r="L148" s="112"/>
    </row>
    <row r="149" spans="1:12" ht="13.5" hidden="1" customHeight="1">
      <c r="A149" s="15"/>
      <c r="B149" s="85" t="s">
        <v>116</v>
      </c>
      <c r="C149" s="85">
        <v>2</v>
      </c>
      <c r="D149" s="85">
        <v>1</v>
      </c>
      <c r="E149" s="19">
        <v>4.5999999999999996</v>
      </c>
      <c r="F149" s="19"/>
      <c r="G149" s="19">
        <v>0.77500000000000002</v>
      </c>
      <c r="H149" s="19">
        <f t="shared" ref="H149:H154" si="15">ROUND(PRODUCT(C149:G149),3)</f>
        <v>7.13</v>
      </c>
      <c r="I149" s="129"/>
      <c r="J149" s="130"/>
      <c r="K149" s="131"/>
      <c r="L149" s="112"/>
    </row>
    <row r="150" spans="1:12" ht="13.5" hidden="1" customHeight="1">
      <c r="A150" s="15"/>
      <c r="B150" s="85" t="s">
        <v>117</v>
      </c>
      <c r="C150" s="85">
        <v>6</v>
      </c>
      <c r="D150" s="85">
        <v>1</v>
      </c>
      <c r="E150" s="19">
        <v>1.2</v>
      </c>
      <c r="F150" s="19"/>
      <c r="G150" s="19">
        <v>0.77500000000000002</v>
      </c>
      <c r="H150" s="19">
        <f t="shared" si="15"/>
        <v>5.58</v>
      </c>
      <c r="I150" s="129"/>
      <c r="J150" s="130"/>
      <c r="K150" s="131"/>
      <c r="L150" s="112"/>
    </row>
    <row r="151" spans="1:12" ht="13.5" hidden="1" customHeight="1">
      <c r="A151" s="15"/>
      <c r="B151" s="85"/>
      <c r="C151" s="85">
        <v>2</v>
      </c>
      <c r="D151" s="85">
        <v>1</v>
      </c>
      <c r="E151" s="19">
        <v>2.5</v>
      </c>
      <c r="F151" s="19"/>
      <c r="G151" s="19">
        <v>0.77500000000000002</v>
      </c>
      <c r="H151" s="19">
        <f t="shared" si="15"/>
        <v>3.875</v>
      </c>
      <c r="I151" s="129"/>
      <c r="J151" s="130"/>
      <c r="K151" s="131"/>
      <c r="L151" s="112"/>
    </row>
    <row r="152" spans="1:12" ht="13.5" hidden="1" customHeight="1">
      <c r="A152" s="15"/>
      <c r="B152" s="85"/>
      <c r="C152" s="85">
        <v>1</v>
      </c>
      <c r="D152" s="85">
        <v>1</v>
      </c>
      <c r="E152" s="19">
        <v>1.6</v>
      </c>
      <c r="F152" s="19"/>
      <c r="G152" s="19">
        <v>0.77500000000000002</v>
      </c>
      <c r="H152" s="19">
        <f t="shared" si="15"/>
        <v>1.24</v>
      </c>
      <c r="I152" s="129"/>
      <c r="J152" s="130"/>
      <c r="K152" s="131"/>
      <c r="L152" s="112"/>
    </row>
    <row r="153" spans="1:12" ht="13.5" hidden="1" customHeight="1">
      <c r="A153" s="15"/>
      <c r="B153" s="88" t="s">
        <v>159</v>
      </c>
      <c r="C153" s="85">
        <v>1</v>
      </c>
      <c r="D153" s="85">
        <v>1</v>
      </c>
      <c r="E153" s="19">
        <v>4.3499999999999996</v>
      </c>
      <c r="F153" s="19">
        <v>4.05</v>
      </c>
      <c r="G153" s="19"/>
      <c r="H153" s="19">
        <f>ROUND(PRODUCT(C153:G153),3)</f>
        <v>17.617999999999999</v>
      </c>
      <c r="I153" s="129"/>
      <c r="J153" s="130"/>
      <c r="K153" s="131"/>
      <c r="L153" s="112"/>
    </row>
    <row r="154" spans="1:12" ht="13.5" hidden="1" customHeight="1">
      <c r="A154" s="15"/>
      <c r="B154" s="85" t="s">
        <v>118</v>
      </c>
      <c r="C154" s="85">
        <v>10</v>
      </c>
      <c r="D154" s="85">
        <v>-1</v>
      </c>
      <c r="E154" s="19">
        <v>0.45</v>
      </c>
      <c r="F154" s="19"/>
      <c r="G154" s="19">
        <v>0.3</v>
      </c>
      <c r="H154" s="19">
        <f t="shared" si="15"/>
        <v>-1.35</v>
      </c>
      <c r="I154" s="129"/>
      <c r="J154" s="130"/>
      <c r="K154" s="131"/>
      <c r="L154" s="112"/>
    </row>
    <row r="155" spans="1:12" ht="13.5" customHeight="1">
      <c r="A155" s="15"/>
      <c r="B155" s="88"/>
      <c r="C155" s="85"/>
      <c r="D155" s="85"/>
      <c r="E155" s="85"/>
      <c r="F155" s="85"/>
      <c r="G155" s="85"/>
      <c r="H155" s="29">
        <f>SUM(H148:H154)</f>
        <v>46.647999999999996</v>
      </c>
      <c r="I155" s="129"/>
      <c r="J155" s="130"/>
      <c r="K155" s="131"/>
      <c r="L155" s="112"/>
    </row>
    <row r="156" spans="1:12" ht="83.25" customHeight="1">
      <c r="A156" s="15">
        <v>27</v>
      </c>
      <c r="B156" s="118" t="s">
        <v>222</v>
      </c>
      <c r="C156" s="118"/>
      <c r="D156" s="118"/>
      <c r="E156" s="118"/>
      <c r="F156" s="118"/>
      <c r="G156" s="118"/>
      <c r="H156" s="118"/>
      <c r="I156" s="44">
        <f>H157</f>
        <v>46.647999999999996</v>
      </c>
      <c r="J156" s="89">
        <v>70</v>
      </c>
      <c r="K156" s="101" t="s">
        <v>6</v>
      </c>
      <c r="L156" s="102">
        <f>ROUND(J156*I156,2)</f>
        <v>3265.36</v>
      </c>
    </row>
    <row r="157" spans="1:12" ht="13.5" hidden="1" customHeight="1">
      <c r="A157" s="15"/>
      <c r="B157" s="128" t="s">
        <v>179</v>
      </c>
      <c r="C157" s="128"/>
      <c r="D157" s="128"/>
      <c r="E157" s="128"/>
      <c r="F157" s="128"/>
      <c r="G157" s="19"/>
      <c r="H157" s="19">
        <f>H155</f>
        <v>46.647999999999996</v>
      </c>
      <c r="I157" s="89"/>
      <c r="J157" s="89"/>
      <c r="K157" s="101"/>
      <c r="L157" s="102"/>
    </row>
    <row r="158" spans="1:12" ht="111" customHeight="1">
      <c r="A158" s="15">
        <v>28</v>
      </c>
      <c r="B158" s="118" t="s">
        <v>223</v>
      </c>
      <c r="C158" s="128"/>
      <c r="D158" s="128"/>
      <c r="E158" s="128"/>
      <c r="F158" s="128"/>
      <c r="G158" s="128"/>
      <c r="H158" s="128"/>
      <c r="I158" s="129">
        <f>H165</f>
        <v>77.506</v>
      </c>
      <c r="J158" s="130">
        <v>45.1</v>
      </c>
      <c r="K158" s="131" t="s">
        <v>6</v>
      </c>
      <c r="L158" s="112">
        <f t="shared" ref="L158:L165" si="16">ROUND(J158*I158,2)</f>
        <v>3495.52</v>
      </c>
    </row>
    <row r="159" spans="1:12" ht="13.5" hidden="1" customHeight="1">
      <c r="A159" s="15"/>
      <c r="B159" s="88" t="s">
        <v>176</v>
      </c>
      <c r="C159" s="88">
        <v>1</v>
      </c>
      <c r="D159" s="88">
        <v>1</v>
      </c>
      <c r="E159" s="19">
        <v>5.0999999999999996</v>
      </c>
      <c r="F159" s="98"/>
      <c r="G159" s="98">
        <v>3.9</v>
      </c>
      <c r="H159" s="19">
        <f t="shared" ref="H159:H164" si="17">ROUND(PRODUCT(C159:G159),3)</f>
        <v>19.89</v>
      </c>
      <c r="I159" s="129"/>
      <c r="J159" s="130"/>
      <c r="K159" s="131"/>
      <c r="L159" s="112"/>
    </row>
    <row r="160" spans="1:12" ht="13.5" hidden="1" customHeight="1">
      <c r="A160" s="15"/>
      <c r="B160" s="88" t="s">
        <v>177</v>
      </c>
      <c r="C160" s="85">
        <v>2</v>
      </c>
      <c r="D160" s="85">
        <v>1</v>
      </c>
      <c r="E160" s="19">
        <v>4.55</v>
      </c>
      <c r="F160" s="19"/>
      <c r="G160" s="98">
        <v>3.9</v>
      </c>
      <c r="H160" s="19">
        <f t="shared" si="17"/>
        <v>35.49</v>
      </c>
      <c r="I160" s="129"/>
      <c r="J160" s="130"/>
      <c r="K160" s="131"/>
      <c r="L160" s="112"/>
    </row>
    <row r="161" spans="1:12" ht="13.5" hidden="1" customHeight="1">
      <c r="A161" s="15"/>
      <c r="B161" s="88" t="s">
        <v>96</v>
      </c>
      <c r="C161" s="85">
        <v>10</v>
      </c>
      <c r="D161" s="85">
        <v>2</v>
      </c>
      <c r="E161" s="19">
        <v>0.45</v>
      </c>
      <c r="F161" s="19"/>
      <c r="G161" s="19">
        <v>0.3</v>
      </c>
      <c r="H161" s="19">
        <f t="shared" si="17"/>
        <v>2.7</v>
      </c>
      <c r="I161" s="129"/>
      <c r="J161" s="130"/>
      <c r="K161" s="131"/>
      <c r="L161" s="112"/>
    </row>
    <row r="162" spans="1:12" ht="15" hidden="1" customHeight="1">
      <c r="A162" s="15"/>
      <c r="B162" s="88" t="s">
        <v>98</v>
      </c>
      <c r="C162" s="85">
        <v>10</v>
      </c>
      <c r="D162" s="85">
        <v>1</v>
      </c>
      <c r="E162" s="19">
        <v>1.05</v>
      </c>
      <c r="F162" s="19"/>
      <c r="G162" s="19">
        <v>7.4999999999999997E-2</v>
      </c>
      <c r="H162" s="19">
        <f t="shared" si="17"/>
        <v>0.78800000000000003</v>
      </c>
      <c r="I162" s="129"/>
      <c r="J162" s="130"/>
      <c r="K162" s="131"/>
      <c r="L162" s="112"/>
    </row>
    <row r="163" spans="1:12" ht="13.5" hidden="1" customHeight="1">
      <c r="A163" s="15"/>
      <c r="B163" s="85" t="s">
        <v>118</v>
      </c>
      <c r="C163" s="85">
        <v>10</v>
      </c>
      <c r="D163" s="85">
        <v>-1</v>
      </c>
      <c r="E163" s="19">
        <v>0.45</v>
      </c>
      <c r="F163" s="19"/>
      <c r="G163" s="19">
        <v>0.3</v>
      </c>
      <c r="H163" s="19">
        <f t="shared" si="17"/>
        <v>-1.35</v>
      </c>
      <c r="I163" s="129"/>
      <c r="J163" s="130"/>
      <c r="K163" s="131"/>
      <c r="L163" s="112"/>
    </row>
    <row r="164" spans="1:12" ht="13.5" hidden="1" customHeight="1">
      <c r="A164" s="15"/>
      <c r="B164" s="88" t="s">
        <v>25</v>
      </c>
      <c r="C164" s="85">
        <v>1</v>
      </c>
      <c r="D164" s="85">
        <v>1</v>
      </c>
      <c r="E164" s="19">
        <f>2*(5.4+4.85)</f>
        <v>20.5</v>
      </c>
      <c r="F164" s="19"/>
      <c r="G164" s="19">
        <f>2*0.425+0.125</f>
        <v>0.97499999999999998</v>
      </c>
      <c r="H164" s="19">
        <f t="shared" si="17"/>
        <v>19.988</v>
      </c>
      <c r="I164" s="129"/>
      <c r="J164" s="130"/>
      <c r="K164" s="131"/>
      <c r="L164" s="112"/>
    </row>
    <row r="165" spans="1:12" ht="13.5" hidden="1" customHeight="1">
      <c r="A165" s="15"/>
      <c r="B165" s="88"/>
      <c r="C165" s="85"/>
      <c r="D165" s="85"/>
      <c r="E165" s="19"/>
      <c r="F165" s="100"/>
      <c r="G165" s="19"/>
      <c r="H165" s="29">
        <f>SUM(H159:H164)</f>
        <v>77.506</v>
      </c>
      <c r="I165" s="129"/>
      <c r="J165" s="130"/>
      <c r="K165" s="131"/>
      <c r="L165" s="112">
        <f t="shared" si="16"/>
        <v>0</v>
      </c>
    </row>
    <row r="166" spans="1:12" ht="105.75" customHeight="1">
      <c r="A166" s="15">
        <v>29</v>
      </c>
      <c r="B166" s="118" t="s">
        <v>224</v>
      </c>
      <c r="C166" s="128"/>
      <c r="D166" s="128"/>
      <c r="E166" s="128"/>
      <c r="F166" s="128"/>
      <c r="G166" s="128"/>
      <c r="H166" s="128"/>
      <c r="I166" s="129">
        <f>H167</f>
        <v>77.506</v>
      </c>
      <c r="J166" s="130">
        <v>67</v>
      </c>
      <c r="K166" s="131" t="s">
        <v>6</v>
      </c>
      <c r="L166" s="112">
        <f>ROUND(I166*J166,2)</f>
        <v>5192.8999999999996</v>
      </c>
    </row>
    <row r="167" spans="1:12" ht="13.5" hidden="1" customHeight="1">
      <c r="A167" s="15"/>
      <c r="B167" s="128" t="s">
        <v>149</v>
      </c>
      <c r="C167" s="128"/>
      <c r="D167" s="128"/>
      <c r="E167" s="128"/>
      <c r="F167" s="128"/>
      <c r="G167" s="128"/>
      <c r="H167" s="19">
        <f>H165</f>
        <v>77.506</v>
      </c>
      <c r="I167" s="129"/>
      <c r="J167" s="130"/>
      <c r="K167" s="131"/>
      <c r="L167" s="112"/>
    </row>
    <row r="168" spans="1:12" s="10" customFormat="1" ht="121.5" customHeight="1">
      <c r="A168" s="35">
        <v>30</v>
      </c>
      <c r="B168" s="118" t="s">
        <v>225</v>
      </c>
      <c r="C168" s="118"/>
      <c r="D168" s="118"/>
      <c r="E168" s="118"/>
      <c r="F168" s="118"/>
      <c r="G168" s="118"/>
      <c r="H168" s="118"/>
      <c r="I168" s="45">
        <f>H169</f>
        <v>4.83</v>
      </c>
      <c r="J168" s="36">
        <v>3773</v>
      </c>
      <c r="K168" s="101" t="s">
        <v>6</v>
      </c>
      <c r="L168" s="102">
        <f t="shared" ref="L168" si="18">ROUND(J168*I168,2)</f>
        <v>18223.59</v>
      </c>
    </row>
    <row r="169" spans="1:12" s="10" customFormat="1" ht="15.75" hidden="1" customHeight="1">
      <c r="A169" s="35"/>
      <c r="B169" s="86" t="s">
        <v>180</v>
      </c>
      <c r="C169" s="86">
        <v>1</v>
      </c>
      <c r="D169" s="85">
        <v>1</v>
      </c>
      <c r="E169" s="21">
        <v>2.2999999999999998</v>
      </c>
      <c r="F169" s="85"/>
      <c r="G169" s="21">
        <v>2.1</v>
      </c>
      <c r="H169" s="19">
        <f>ROUND(PRODUCT(C169:G169),3)</f>
        <v>4.83</v>
      </c>
      <c r="I169" s="17"/>
      <c r="J169" s="36"/>
      <c r="K169" s="101"/>
      <c r="L169" s="102"/>
    </row>
    <row r="170" spans="1:12" ht="81" customHeight="1">
      <c r="A170" s="15">
        <v>31</v>
      </c>
      <c r="B170" s="118" t="s">
        <v>226</v>
      </c>
      <c r="C170" s="118"/>
      <c r="D170" s="118"/>
      <c r="E170" s="118"/>
      <c r="F170" s="118"/>
      <c r="G170" s="118"/>
      <c r="H170" s="118"/>
      <c r="I170" s="129">
        <f>H176</f>
        <v>1.44</v>
      </c>
      <c r="J170" s="130">
        <v>10021</v>
      </c>
      <c r="K170" s="131" t="s">
        <v>44</v>
      </c>
      <c r="L170" s="112">
        <f>ROUND(J170*I170,2)</f>
        <v>14430.24</v>
      </c>
    </row>
    <row r="171" spans="1:12" ht="12.75" hidden="1" customHeight="1">
      <c r="A171" s="15"/>
      <c r="B171" s="85" t="s">
        <v>27</v>
      </c>
      <c r="C171" s="85">
        <v>10</v>
      </c>
      <c r="D171" s="85">
        <v>1</v>
      </c>
      <c r="E171" s="19">
        <v>0.6</v>
      </c>
      <c r="F171" s="19">
        <v>0.45</v>
      </c>
      <c r="G171" s="19"/>
      <c r="H171" s="19">
        <f t="shared" ref="H171:H173" si="19">ROUND(PRODUCT(C171:G171),3)</f>
        <v>2.7</v>
      </c>
      <c r="I171" s="129"/>
      <c r="J171" s="130"/>
      <c r="K171" s="131"/>
      <c r="L171" s="112"/>
    </row>
    <row r="172" spans="1:12" ht="12.75" hidden="1" customHeight="1">
      <c r="A172" s="15"/>
      <c r="B172" s="88" t="s">
        <v>26</v>
      </c>
      <c r="C172" s="85">
        <v>1</v>
      </c>
      <c r="D172" s="85">
        <v>5</v>
      </c>
      <c r="E172" s="19">
        <v>0.6</v>
      </c>
      <c r="F172" s="19">
        <v>0.6</v>
      </c>
      <c r="G172" s="19"/>
      <c r="H172" s="19">
        <f t="shared" si="19"/>
        <v>1.8</v>
      </c>
      <c r="I172" s="129"/>
      <c r="J172" s="130"/>
      <c r="K172" s="131"/>
      <c r="L172" s="112"/>
    </row>
    <row r="173" spans="1:12" ht="12.75" hidden="1" customHeight="1">
      <c r="A173" s="15"/>
      <c r="B173" s="88" t="s">
        <v>99</v>
      </c>
      <c r="C173" s="85">
        <v>1</v>
      </c>
      <c r="D173" s="85">
        <v>1</v>
      </c>
      <c r="E173" s="19">
        <v>5</v>
      </c>
      <c r="F173" s="19">
        <v>0.9</v>
      </c>
      <c r="G173" s="19"/>
      <c r="H173" s="19">
        <f t="shared" si="19"/>
        <v>4.5</v>
      </c>
      <c r="I173" s="129"/>
      <c r="J173" s="130"/>
      <c r="K173" s="131"/>
      <c r="L173" s="112"/>
    </row>
    <row r="174" spans="1:12" ht="12.75" hidden="1" customHeight="1">
      <c r="A174" s="15"/>
      <c r="B174" s="85"/>
      <c r="C174" s="85"/>
      <c r="D174" s="85"/>
      <c r="E174" s="21"/>
      <c r="F174" s="85"/>
      <c r="G174" s="85"/>
      <c r="H174" s="29">
        <f>SUM(H171:H173)</f>
        <v>9</v>
      </c>
      <c r="I174" s="129"/>
      <c r="J174" s="130"/>
      <c r="K174" s="131"/>
      <c r="L174" s="112"/>
    </row>
    <row r="175" spans="1:12" ht="15" hidden="1">
      <c r="A175" s="15"/>
      <c r="B175" s="85"/>
      <c r="C175" s="85"/>
      <c r="D175" s="85"/>
      <c r="E175" s="21"/>
      <c r="F175" s="88" t="str">
        <f>"@16 kg/ sqm. = "</f>
        <v xml:space="preserve">@16 kg/ sqm. = </v>
      </c>
      <c r="G175" s="85"/>
      <c r="H175" s="29">
        <f>H174*16</f>
        <v>144</v>
      </c>
      <c r="I175" s="129"/>
      <c r="J175" s="130"/>
      <c r="K175" s="131"/>
      <c r="L175" s="112"/>
    </row>
    <row r="176" spans="1:12" ht="5.25" hidden="1" customHeight="1">
      <c r="A176" s="15"/>
      <c r="B176" s="85"/>
      <c r="C176" s="85"/>
      <c r="D176" s="85"/>
      <c r="E176" s="21"/>
      <c r="F176" s="88"/>
      <c r="G176" s="85" t="s">
        <v>181</v>
      </c>
      <c r="H176" s="29">
        <f>H175/100</f>
        <v>1.44</v>
      </c>
      <c r="I176" s="129"/>
      <c r="J176" s="130"/>
      <c r="K176" s="131"/>
      <c r="L176" s="112"/>
    </row>
    <row r="177" spans="1:12" ht="57.75" customHeight="1">
      <c r="A177" s="15">
        <v>32</v>
      </c>
      <c r="B177" s="118" t="s">
        <v>227</v>
      </c>
      <c r="C177" s="118"/>
      <c r="D177" s="118"/>
      <c r="E177" s="118"/>
      <c r="F177" s="118"/>
      <c r="G177" s="118"/>
      <c r="H177" s="118"/>
      <c r="I177" s="129">
        <f>H182</f>
        <v>23.445</v>
      </c>
      <c r="J177" s="130">
        <v>29</v>
      </c>
      <c r="K177" s="131" t="s">
        <v>6</v>
      </c>
      <c r="L177" s="112">
        <f>ROUND(J177*I177,2)</f>
        <v>679.91</v>
      </c>
    </row>
    <row r="178" spans="1:12" ht="12.75" hidden="1" customHeight="1">
      <c r="A178" s="15"/>
      <c r="B178" s="85" t="s">
        <v>161</v>
      </c>
      <c r="C178" s="85">
        <v>1.5</v>
      </c>
      <c r="D178" s="19">
        <v>1</v>
      </c>
      <c r="E178" s="19">
        <f>E169</f>
        <v>2.2999999999999998</v>
      </c>
      <c r="F178" s="99">
        <v>2.1</v>
      </c>
      <c r="G178" s="88"/>
      <c r="H178" s="19">
        <f>ROUND(PRODUCT(C178:G178),3)</f>
        <v>7.2450000000000001</v>
      </c>
      <c r="I178" s="129"/>
      <c r="J178" s="130"/>
      <c r="K178" s="131"/>
      <c r="L178" s="112"/>
    </row>
    <row r="179" spans="1:12" ht="12.75" hidden="1" customHeight="1">
      <c r="A179" s="15"/>
      <c r="B179" s="85" t="s">
        <v>27</v>
      </c>
      <c r="C179" s="85">
        <v>2</v>
      </c>
      <c r="D179" s="19">
        <v>10</v>
      </c>
      <c r="E179" s="19">
        <v>0.6</v>
      </c>
      <c r="F179" s="19">
        <v>0.45</v>
      </c>
      <c r="G179" s="85"/>
      <c r="H179" s="19">
        <f t="shared" ref="H179:H181" si="20">ROUND(PRODUCT(C179:G179),3)</f>
        <v>5.4</v>
      </c>
      <c r="I179" s="129"/>
      <c r="J179" s="130"/>
      <c r="K179" s="131"/>
      <c r="L179" s="112"/>
    </row>
    <row r="180" spans="1:12" ht="12.75" hidden="1" customHeight="1">
      <c r="A180" s="15"/>
      <c r="B180" s="88" t="s">
        <v>26</v>
      </c>
      <c r="C180" s="85">
        <v>5</v>
      </c>
      <c r="D180" s="19">
        <v>1</v>
      </c>
      <c r="E180" s="19">
        <v>0.6</v>
      </c>
      <c r="F180" s="19">
        <v>0.6</v>
      </c>
      <c r="G180" s="85"/>
      <c r="H180" s="19">
        <f t="shared" si="20"/>
        <v>1.8</v>
      </c>
      <c r="I180" s="129"/>
      <c r="J180" s="130"/>
      <c r="K180" s="131"/>
      <c r="L180" s="112"/>
    </row>
    <row r="181" spans="1:12" ht="12.75" hidden="1" customHeight="1">
      <c r="A181" s="15"/>
      <c r="B181" s="88" t="s">
        <v>99</v>
      </c>
      <c r="C181" s="85">
        <v>2</v>
      </c>
      <c r="D181" s="19">
        <v>1</v>
      </c>
      <c r="E181" s="19">
        <f>E173</f>
        <v>5</v>
      </c>
      <c r="F181" s="19">
        <v>0.9</v>
      </c>
      <c r="G181" s="85"/>
      <c r="H181" s="19">
        <f t="shared" si="20"/>
        <v>9</v>
      </c>
      <c r="I181" s="129"/>
      <c r="J181" s="130"/>
      <c r="K181" s="131"/>
      <c r="L181" s="112"/>
    </row>
    <row r="182" spans="1:12" ht="12.75" hidden="1" customHeight="1">
      <c r="A182" s="15"/>
      <c r="B182" s="88"/>
      <c r="C182" s="85"/>
      <c r="D182" s="85"/>
      <c r="E182" s="21"/>
      <c r="F182" s="85"/>
      <c r="G182" s="85"/>
      <c r="H182" s="29">
        <f>SUM(H178:H181)</f>
        <v>23.445</v>
      </c>
      <c r="I182" s="129"/>
      <c r="J182" s="130"/>
      <c r="K182" s="131"/>
      <c r="L182" s="112"/>
    </row>
    <row r="183" spans="1:12" ht="81.75" customHeight="1">
      <c r="A183" s="15">
        <v>33</v>
      </c>
      <c r="B183" s="118" t="s">
        <v>228</v>
      </c>
      <c r="C183" s="118"/>
      <c r="D183" s="118"/>
      <c r="E183" s="118"/>
      <c r="F183" s="118"/>
      <c r="G183" s="118"/>
      <c r="H183" s="118"/>
      <c r="I183" s="129">
        <f>H184</f>
        <v>23.445</v>
      </c>
      <c r="J183" s="130">
        <v>79</v>
      </c>
      <c r="K183" s="131" t="s">
        <v>6</v>
      </c>
      <c r="L183" s="112">
        <f>ROUND(J183*I183,2)</f>
        <v>1852.16</v>
      </c>
    </row>
    <row r="184" spans="1:12" ht="13.5" customHeight="1">
      <c r="A184" s="15"/>
      <c r="B184" s="88" t="s">
        <v>182</v>
      </c>
      <c r="C184" s="85"/>
      <c r="D184" s="85"/>
      <c r="E184" s="21"/>
      <c r="F184" s="85"/>
      <c r="G184" s="19"/>
      <c r="H184" s="19">
        <f>H182</f>
        <v>23.445</v>
      </c>
      <c r="I184" s="129"/>
      <c r="J184" s="130"/>
      <c r="K184" s="131"/>
      <c r="L184" s="112"/>
    </row>
    <row r="185" spans="1:12" ht="298.5" customHeight="1">
      <c r="A185" s="15">
        <v>34</v>
      </c>
      <c r="B185" s="118" t="s">
        <v>270</v>
      </c>
      <c r="C185" s="118"/>
      <c r="D185" s="118"/>
      <c r="E185" s="118"/>
      <c r="F185" s="118"/>
      <c r="G185" s="118"/>
      <c r="H185" s="118"/>
      <c r="I185" s="89">
        <f>H186</f>
        <v>17.62</v>
      </c>
      <c r="J185" s="89">
        <v>1589</v>
      </c>
      <c r="K185" s="101" t="s">
        <v>6</v>
      </c>
      <c r="L185" s="102">
        <f>ROUND(J185*I185,2)</f>
        <v>27998.18</v>
      </c>
    </row>
    <row r="186" spans="1:12" ht="13.5" hidden="1" customHeight="1">
      <c r="A186" s="15"/>
      <c r="B186" s="85" t="s">
        <v>43</v>
      </c>
      <c r="C186" s="85"/>
      <c r="D186" s="85">
        <v>1</v>
      </c>
      <c r="E186" s="85">
        <v>4.3499999999999996</v>
      </c>
      <c r="F186" s="85">
        <v>4.05</v>
      </c>
      <c r="G186" s="85"/>
      <c r="H186" s="19">
        <f t="shared" ref="H186" si="21">ROUND(F186*E186*D186,2)</f>
        <v>17.62</v>
      </c>
      <c r="I186" s="89"/>
      <c r="J186" s="89"/>
      <c r="K186" s="101"/>
      <c r="L186" s="102"/>
    </row>
    <row r="187" spans="1:12" ht="156" customHeight="1">
      <c r="A187" s="15">
        <v>35</v>
      </c>
      <c r="B187" s="118" t="s">
        <v>261</v>
      </c>
      <c r="C187" s="118"/>
      <c r="D187" s="118"/>
      <c r="E187" s="118"/>
      <c r="F187" s="118"/>
      <c r="G187" s="118"/>
      <c r="H187" s="118"/>
      <c r="I187" s="132">
        <f>H196</f>
        <v>68.565000000000012</v>
      </c>
      <c r="J187" s="132">
        <v>1060</v>
      </c>
      <c r="K187" s="133" t="s">
        <v>6</v>
      </c>
      <c r="L187" s="134">
        <f>ROUND(J187*I187,2)</f>
        <v>72678.899999999994</v>
      </c>
    </row>
    <row r="188" spans="1:12" ht="13.5" hidden="1" customHeight="1">
      <c r="A188" s="15"/>
      <c r="B188" s="85" t="s">
        <v>164</v>
      </c>
      <c r="C188" s="85">
        <v>2</v>
      </c>
      <c r="D188" s="85">
        <v>1</v>
      </c>
      <c r="E188" s="85">
        <v>4.3499999999999996</v>
      </c>
      <c r="F188" s="85">
        <v>2.1</v>
      </c>
      <c r="G188" s="85"/>
      <c r="H188" s="19">
        <f t="shared" ref="H188:H195" si="22">ROUND(PRODUCT(C188:G188),3)</f>
        <v>18.27</v>
      </c>
      <c r="I188" s="132"/>
      <c r="J188" s="132"/>
      <c r="K188" s="133"/>
      <c r="L188" s="134"/>
    </row>
    <row r="189" spans="1:12" ht="13.5" hidden="1" customHeight="1">
      <c r="A189" s="15"/>
      <c r="B189" s="85"/>
      <c r="C189" s="85">
        <v>4</v>
      </c>
      <c r="D189" s="85">
        <v>1</v>
      </c>
      <c r="E189" s="85">
        <v>4.05</v>
      </c>
      <c r="F189" s="85">
        <v>2.1</v>
      </c>
      <c r="G189" s="85"/>
      <c r="H189" s="19">
        <f t="shared" si="22"/>
        <v>34.020000000000003</v>
      </c>
      <c r="I189" s="132"/>
      <c r="J189" s="132"/>
      <c r="K189" s="133"/>
      <c r="L189" s="134"/>
    </row>
    <row r="190" spans="1:12" ht="13.5" hidden="1" customHeight="1">
      <c r="A190" s="15"/>
      <c r="B190" s="85" t="s">
        <v>125</v>
      </c>
      <c r="C190" s="85">
        <v>1</v>
      </c>
      <c r="D190" s="85">
        <v>-1</v>
      </c>
      <c r="E190" s="85">
        <v>2.0499999999999998</v>
      </c>
      <c r="F190" s="85">
        <v>2.1</v>
      </c>
      <c r="G190" s="85"/>
      <c r="H190" s="19">
        <f t="shared" si="22"/>
        <v>-4.3049999999999997</v>
      </c>
      <c r="I190" s="132"/>
      <c r="J190" s="132"/>
      <c r="K190" s="133"/>
      <c r="L190" s="134"/>
    </row>
    <row r="191" spans="1:12" ht="13.5" hidden="1" customHeight="1">
      <c r="A191" s="15"/>
      <c r="B191" s="88" t="s">
        <v>126</v>
      </c>
      <c r="C191" s="85">
        <v>2</v>
      </c>
      <c r="D191" s="85">
        <v>1</v>
      </c>
      <c r="E191" s="85">
        <v>1.6</v>
      </c>
      <c r="F191" s="85">
        <v>2.1</v>
      </c>
      <c r="G191" s="85"/>
      <c r="H191" s="19">
        <f t="shared" si="22"/>
        <v>6.72</v>
      </c>
      <c r="I191" s="132"/>
      <c r="J191" s="132"/>
      <c r="K191" s="133"/>
      <c r="L191" s="134"/>
    </row>
    <row r="192" spans="1:12" ht="13.5" hidden="1" customHeight="1">
      <c r="A192" s="15"/>
      <c r="B192" s="88"/>
      <c r="C192" s="85">
        <v>2</v>
      </c>
      <c r="D192" s="85">
        <v>1</v>
      </c>
      <c r="E192" s="85">
        <v>1.1000000000000001</v>
      </c>
      <c r="F192" s="85">
        <v>2.1</v>
      </c>
      <c r="G192" s="85"/>
      <c r="H192" s="19">
        <f t="shared" si="22"/>
        <v>4.62</v>
      </c>
      <c r="I192" s="132"/>
      <c r="J192" s="132"/>
      <c r="K192" s="133"/>
      <c r="L192" s="134"/>
    </row>
    <row r="193" spans="1:12" ht="13.5" hidden="1" customHeight="1">
      <c r="A193" s="15"/>
      <c r="B193" s="88"/>
      <c r="C193" s="85">
        <v>2</v>
      </c>
      <c r="D193" s="85">
        <v>1</v>
      </c>
      <c r="E193" s="85">
        <v>1.2</v>
      </c>
      <c r="F193" s="85">
        <v>2.1</v>
      </c>
      <c r="G193" s="85"/>
      <c r="H193" s="19">
        <f t="shared" si="22"/>
        <v>5.04</v>
      </c>
      <c r="I193" s="132"/>
      <c r="J193" s="132"/>
      <c r="K193" s="133"/>
      <c r="L193" s="134"/>
    </row>
    <row r="194" spans="1:12" ht="13.5" hidden="1" customHeight="1">
      <c r="A194" s="15"/>
      <c r="B194" s="88"/>
      <c r="C194" s="85">
        <v>2</v>
      </c>
      <c r="D194" s="85">
        <v>1</v>
      </c>
      <c r="E194" s="85">
        <v>2.5</v>
      </c>
      <c r="F194" s="85">
        <v>2.1</v>
      </c>
      <c r="G194" s="85"/>
      <c r="H194" s="19">
        <f t="shared" si="22"/>
        <v>10.5</v>
      </c>
      <c r="I194" s="132"/>
      <c r="J194" s="132"/>
      <c r="K194" s="133"/>
      <c r="L194" s="134"/>
    </row>
    <row r="195" spans="1:12" ht="13.5" hidden="1" customHeight="1">
      <c r="A195" s="15"/>
      <c r="B195" s="85" t="s">
        <v>90</v>
      </c>
      <c r="C195" s="85">
        <v>4</v>
      </c>
      <c r="D195" s="85">
        <v>-1</v>
      </c>
      <c r="E195" s="85">
        <v>0.75</v>
      </c>
      <c r="F195" s="85">
        <v>2.1</v>
      </c>
      <c r="G195" s="85"/>
      <c r="H195" s="19">
        <f t="shared" si="22"/>
        <v>-6.3</v>
      </c>
      <c r="I195" s="132"/>
      <c r="J195" s="132"/>
      <c r="K195" s="133"/>
      <c r="L195" s="134"/>
    </row>
    <row r="196" spans="1:12" ht="13.5" hidden="1" customHeight="1">
      <c r="A196" s="15"/>
      <c r="B196" s="85"/>
      <c r="C196" s="85"/>
      <c r="D196" s="85"/>
      <c r="E196" s="85"/>
      <c r="F196" s="85"/>
      <c r="G196" s="85"/>
      <c r="H196" s="29">
        <f>SUM(H188:H195)</f>
        <v>68.565000000000012</v>
      </c>
      <c r="I196" s="132"/>
      <c r="J196" s="132"/>
      <c r="K196" s="133"/>
      <c r="L196" s="134"/>
    </row>
    <row r="197" spans="1:12" ht="132.75" customHeight="1">
      <c r="A197" s="15">
        <v>36</v>
      </c>
      <c r="B197" s="118" t="s">
        <v>230</v>
      </c>
      <c r="C197" s="118"/>
      <c r="D197" s="118"/>
      <c r="E197" s="118"/>
      <c r="F197" s="118"/>
      <c r="G197" s="118"/>
      <c r="H197" s="118"/>
      <c r="I197" s="89">
        <f>H198</f>
        <v>4</v>
      </c>
      <c r="J197" s="89">
        <v>825</v>
      </c>
      <c r="K197" s="101" t="s">
        <v>6</v>
      </c>
      <c r="L197" s="102">
        <f>ROUND(J197*I197,2)</f>
        <v>3300</v>
      </c>
    </row>
    <row r="198" spans="1:12" ht="13.5" hidden="1" customHeight="1">
      <c r="A198" s="15"/>
      <c r="B198" s="85" t="s">
        <v>93</v>
      </c>
      <c r="C198" s="85">
        <v>1</v>
      </c>
      <c r="D198" s="85">
        <v>1</v>
      </c>
      <c r="E198" s="19">
        <v>4</v>
      </c>
      <c r="F198" s="85">
        <v>1</v>
      </c>
      <c r="G198" s="85"/>
      <c r="H198" s="19">
        <f>ROUND(F198*E198*D198,2)</f>
        <v>4</v>
      </c>
      <c r="I198" s="89"/>
      <c r="J198" s="89"/>
      <c r="K198" s="101"/>
      <c r="L198" s="102"/>
    </row>
    <row r="199" spans="1:12" ht="180" customHeight="1">
      <c r="A199" s="15">
        <v>37</v>
      </c>
      <c r="B199" s="118" t="s">
        <v>229</v>
      </c>
      <c r="C199" s="118"/>
      <c r="D199" s="118"/>
      <c r="E199" s="118"/>
      <c r="F199" s="118"/>
      <c r="G199" s="118"/>
      <c r="H199" s="118"/>
      <c r="I199" s="129">
        <f>H204</f>
        <v>7.4329999999999998</v>
      </c>
      <c r="J199" s="130">
        <v>2313</v>
      </c>
      <c r="K199" s="131" t="s">
        <v>6</v>
      </c>
      <c r="L199" s="112">
        <f>ROUND(J199*I199,2)</f>
        <v>17192.53</v>
      </c>
    </row>
    <row r="200" spans="1:12" ht="13.5" hidden="1" customHeight="1">
      <c r="A200" s="15"/>
      <c r="B200" s="88" t="s">
        <v>162</v>
      </c>
      <c r="C200" s="85">
        <v>1</v>
      </c>
      <c r="D200" s="85">
        <v>1</v>
      </c>
      <c r="E200" s="19">
        <f>0.75+0.9</f>
        <v>1.65</v>
      </c>
      <c r="F200" s="19">
        <v>0.45</v>
      </c>
      <c r="G200" s="19"/>
      <c r="H200" s="19">
        <f t="shared" ref="H200:H203" si="23">ROUND(PRODUCT(C200:G200),3)</f>
        <v>0.74299999999999999</v>
      </c>
      <c r="I200" s="129"/>
      <c r="J200" s="130"/>
      <c r="K200" s="131"/>
      <c r="L200" s="112"/>
    </row>
    <row r="201" spans="1:12" ht="13.5" hidden="1" customHeight="1">
      <c r="A201" s="15"/>
      <c r="B201" s="88" t="s">
        <v>163</v>
      </c>
      <c r="C201" s="85">
        <v>1</v>
      </c>
      <c r="D201" s="85">
        <v>1</v>
      </c>
      <c r="E201" s="19">
        <f>1+0.8</f>
        <v>1.8</v>
      </c>
      <c r="F201" s="19">
        <v>0.45</v>
      </c>
      <c r="G201" s="19"/>
      <c r="H201" s="19">
        <f t="shared" si="23"/>
        <v>0.81</v>
      </c>
      <c r="I201" s="129"/>
      <c r="J201" s="130"/>
      <c r="K201" s="131"/>
      <c r="L201" s="112"/>
    </row>
    <row r="202" spans="1:12" ht="13.5" hidden="1" customHeight="1">
      <c r="A202" s="15"/>
      <c r="B202" s="88" t="s">
        <v>167</v>
      </c>
      <c r="C202" s="85">
        <v>1</v>
      </c>
      <c r="D202" s="85">
        <v>1</v>
      </c>
      <c r="E202" s="19">
        <v>1.7</v>
      </c>
      <c r="F202" s="19"/>
      <c r="G202" s="19">
        <v>2.1</v>
      </c>
      <c r="H202" s="19">
        <f t="shared" si="23"/>
        <v>3.57</v>
      </c>
      <c r="I202" s="129"/>
      <c r="J202" s="130"/>
      <c r="K202" s="131"/>
      <c r="L202" s="112"/>
    </row>
    <row r="203" spans="1:12" ht="13.5" hidden="1" customHeight="1">
      <c r="A203" s="15"/>
      <c r="B203" s="88"/>
      <c r="C203" s="85">
        <v>1</v>
      </c>
      <c r="D203" s="85">
        <v>1</v>
      </c>
      <c r="E203" s="19">
        <v>1.1000000000000001</v>
      </c>
      <c r="F203" s="19"/>
      <c r="G203" s="19">
        <v>2.1</v>
      </c>
      <c r="H203" s="19">
        <f t="shared" si="23"/>
        <v>2.31</v>
      </c>
      <c r="I203" s="129"/>
      <c r="J203" s="130"/>
      <c r="K203" s="131"/>
      <c r="L203" s="112"/>
    </row>
    <row r="204" spans="1:12" ht="13.5" customHeight="1">
      <c r="A204" s="15"/>
      <c r="B204" s="88"/>
      <c r="C204" s="85"/>
      <c r="D204" s="85"/>
      <c r="E204" s="85"/>
      <c r="F204" s="85"/>
      <c r="G204" s="85"/>
      <c r="H204" s="29">
        <f>SUM(H200:H203)</f>
        <v>7.4329999999999998</v>
      </c>
      <c r="I204" s="129"/>
      <c r="J204" s="130"/>
      <c r="K204" s="131"/>
      <c r="L204" s="112"/>
    </row>
    <row r="205" spans="1:12" ht="54" customHeight="1">
      <c r="A205" s="67">
        <v>38</v>
      </c>
      <c r="B205" s="118" t="s">
        <v>197</v>
      </c>
      <c r="C205" s="128"/>
      <c r="D205" s="128"/>
      <c r="E205" s="128"/>
      <c r="F205" s="128"/>
      <c r="G205" s="128"/>
      <c r="H205" s="128"/>
      <c r="I205" s="36">
        <f>H206</f>
        <v>2.16</v>
      </c>
      <c r="J205" s="36">
        <v>1426</v>
      </c>
      <c r="K205" s="101" t="s">
        <v>6</v>
      </c>
      <c r="L205" s="102">
        <f>ROUND(J205*I205,2)</f>
        <v>3080.16</v>
      </c>
    </row>
    <row r="206" spans="1:12" ht="12.75" hidden="1" customHeight="1">
      <c r="A206" s="67"/>
      <c r="B206" s="86"/>
      <c r="C206" s="87">
        <v>3</v>
      </c>
      <c r="D206" s="87">
        <v>1</v>
      </c>
      <c r="E206" s="87">
        <v>1.2</v>
      </c>
      <c r="F206" s="87"/>
      <c r="G206" s="87">
        <v>0.6</v>
      </c>
      <c r="H206" s="87">
        <f>G206*E206*C206*D206</f>
        <v>2.16</v>
      </c>
      <c r="I206" s="36"/>
      <c r="J206" s="36"/>
      <c r="K206" s="101"/>
      <c r="L206" s="102"/>
    </row>
    <row r="207" spans="1:12" ht="51" customHeight="1">
      <c r="A207" s="15">
        <v>39</v>
      </c>
      <c r="B207" s="118" t="s">
        <v>231</v>
      </c>
      <c r="C207" s="118"/>
      <c r="D207" s="118"/>
      <c r="E207" s="118"/>
      <c r="F207" s="118"/>
      <c r="G207" s="118"/>
      <c r="H207" s="118"/>
      <c r="I207" s="89">
        <f>H208</f>
        <v>0.27</v>
      </c>
      <c r="J207" s="89">
        <v>585</v>
      </c>
      <c r="K207" s="101" t="s">
        <v>62</v>
      </c>
      <c r="L207" s="102">
        <f>ROUND(J207*I207,2)</f>
        <v>157.94999999999999</v>
      </c>
    </row>
    <row r="208" spans="1:12" ht="12.75" hidden="1" customHeight="1">
      <c r="A208" s="15"/>
      <c r="B208" s="85"/>
      <c r="C208" s="85">
        <v>10</v>
      </c>
      <c r="D208" s="85">
        <v>1</v>
      </c>
      <c r="E208" s="85">
        <v>0.6</v>
      </c>
      <c r="F208" s="85">
        <v>0.45</v>
      </c>
      <c r="G208" s="85"/>
      <c r="H208" s="19">
        <f>ROUND(F208*E208*D208,2)</f>
        <v>0.27</v>
      </c>
      <c r="I208" s="89"/>
      <c r="J208" s="89"/>
      <c r="K208" s="101"/>
      <c r="L208" s="102"/>
    </row>
    <row r="209" spans="1:12" ht="91.5" customHeight="1">
      <c r="A209" s="67">
        <v>40</v>
      </c>
      <c r="B209" s="118" t="s">
        <v>232</v>
      </c>
      <c r="C209" s="128"/>
      <c r="D209" s="128"/>
      <c r="E209" s="128"/>
      <c r="F209" s="128"/>
      <c r="G209" s="128"/>
      <c r="H209" s="128"/>
      <c r="I209" s="38">
        <v>12</v>
      </c>
      <c r="J209" s="77">
        <v>162</v>
      </c>
      <c r="K209" s="106" t="s">
        <v>21</v>
      </c>
      <c r="L209" s="102">
        <f t="shared" ref="L209:L260" si="24">ROUND(J209*I209,2)</f>
        <v>1944</v>
      </c>
    </row>
    <row r="210" spans="1:12" ht="45" customHeight="1">
      <c r="A210" s="67">
        <v>41</v>
      </c>
      <c r="B210" s="118" t="s">
        <v>72</v>
      </c>
      <c r="C210" s="118"/>
      <c r="D210" s="118"/>
      <c r="E210" s="118"/>
      <c r="F210" s="118"/>
      <c r="G210" s="118"/>
      <c r="H210" s="118"/>
      <c r="I210" s="38">
        <v>9</v>
      </c>
      <c r="J210" s="77">
        <v>187</v>
      </c>
      <c r="K210" s="106" t="s">
        <v>21</v>
      </c>
      <c r="L210" s="102">
        <f t="shared" si="24"/>
        <v>1683</v>
      </c>
    </row>
    <row r="211" spans="1:12" ht="44.25" customHeight="1">
      <c r="A211" s="67">
        <v>42</v>
      </c>
      <c r="B211" s="118" t="s">
        <v>233</v>
      </c>
      <c r="C211" s="118"/>
      <c r="D211" s="118"/>
      <c r="E211" s="118"/>
      <c r="F211" s="118"/>
      <c r="G211" s="118"/>
      <c r="H211" s="118"/>
      <c r="I211" s="38">
        <v>6</v>
      </c>
      <c r="J211" s="77">
        <v>127</v>
      </c>
      <c r="K211" s="106" t="s">
        <v>21</v>
      </c>
      <c r="L211" s="102">
        <f t="shared" si="24"/>
        <v>762</v>
      </c>
    </row>
    <row r="212" spans="1:12" ht="66.75" customHeight="1">
      <c r="A212" s="67">
        <v>43</v>
      </c>
      <c r="B212" s="118" t="s">
        <v>234</v>
      </c>
      <c r="C212" s="118"/>
      <c r="D212" s="118"/>
      <c r="E212" s="118"/>
      <c r="F212" s="118"/>
      <c r="G212" s="118"/>
      <c r="H212" s="118"/>
      <c r="I212" s="39">
        <v>4</v>
      </c>
      <c r="J212" s="77">
        <v>3104</v>
      </c>
      <c r="K212" s="106" t="s">
        <v>21</v>
      </c>
      <c r="L212" s="102">
        <f t="shared" si="24"/>
        <v>12416</v>
      </c>
    </row>
    <row r="213" spans="1:12" ht="68.25" customHeight="1">
      <c r="A213" s="67">
        <v>44</v>
      </c>
      <c r="B213" s="118" t="s">
        <v>265</v>
      </c>
      <c r="C213" s="118"/>
      <c r="D213" s="118"/>
      <c r="E213" s="118"/>
      <c r="F213" s="118"/>
      <c r="G213" s="118"/>
      <c r="H213" s="118"/>
      <c r="I213" s="15">
        <v>4</v>
      </c>
      <c r="J213" s="77">
        <v>371</v>
      </c>
      <c r="K213" s="106" t="s">
        <v>21</v>
      </c>
      <c r="L213" s="102">
        <f t="shared" si="24"/>
        <v>1484</v>
      </c>
    </row>
    <row r="214" spans="1:12" ht="69.75" customHeight="1">
      <c r="A214" s="67">
        <v>45</v>
      </c>
      <c r="B214" s="118" t="s">
        <v>266</v>
      </c>
      <c r="C214" s="118"/>
      <c r="D214" s="118"/>
      <c r="E214" s="118"/>
      <c r="F214" s="118"/>
      <c r="G214" s="118"/>
      <c r="H214" s="118"/>
      <c r="I214" s="15">
        <v>3</v>
      </c>
      <c r="J214" s="77">
        <v>2869</v>
      </c>
      <c r="K214" s="106" t="s">
        <v>21</v>
      </c>
      <c r="L214" s="102">
        <f t="shared" si="24"/>
        <v>8607</v>
      </c>
    </row>
    <row r="215" spans="1:12" ht="63" customHeight="1">
      <c r="A215" s="67">
        <v>46</v>
      </c>
      <c r="B215" s="119" t="s">
        <v>268</v>
      </c>
      <c r="C215" s="119"/>
      <c r="D215" s="119"/>
      <c r="E215" s="119"/>
      <c r="F215" s="119"/>
      <c r="G215" s="119"/>
      <c r="H215" s="119"/>
      <c r="I215" s="15">
        <v>2</v>
      </c>
      <c r="J215" s="89">
        <v>881</v>
      </c>
      <c r="K215" s="101" t="s">
        <v>21</v>
      </c>
      <c r="L215" s="102">
        <f t="shared" si="24"/>
        <v>1762</v>
      </c>
    </row>
    <row r="216" spans="1:12" ht="57" customHeight="1">
      <c r="A216" s="67">
        <v>47</v>
      </c>
      <c r="B216" s="127" t="s">
        <v>235</v>
      </c>
      <c r="C216" s="127"/>
      <c r="D216" s="127"/>
      <c r="E216" s="127"/>
      <c r="F216" s="127"/>
      <c r="G216" s="127"/>
      <c r="H216" s="127"/>
      <c r="I216" s="39">
        <v>4</v>
      </c>
      <c r="J216" s="78">
        <v>2297</v>
      </c>
      <c r="K216" s="106" t="s">
        <v>23</v>
      </c>
      <c r="L216" s="102">
        <f t="shared" si="24"/>
        <v>9188</v>
      </c>
    </row>
    <row r="217" spans="1:12" ht="56.25" customHeight="1">
      <c r="A217" s="67">
        <v>48</v>
      </c>
      <c r="B217" s="118" t="s">
        <v>236</v>
      </c>
      <c r="C217" s="118"/>
      <c r="D217" s="118"/>
      <c r="E217" s="118"/>
      <c r="F217" s="118"/>
      <c r="G217" s="118"/>
      <c r="H217" s="118"/>
      <c r="I217" s="15">
        <v>4</v>
      </c>
      <c r="J217" s="89">
        <v>155</v>
      </c>
      <c r="K217" s="101" t="s">
        <v>21</v>
      </c>
      <c r="L217" s="102">
        <f t="shared" si="24"/>
        <v>620</v>
      </c>
    </row>
    <row r="218" spans="1:12" ht="43.5" customHeight="1">
      <c r="A218" s="67">
        <v>49</v>
      </c>
      <c r="B218" s="118" t="s">
        <v>237</v>
      </c>
      <c r="C218" s="118"/>
      <c r="D218" s="118"/>
      <c r="E218" s="118"/>
      <c r="F218" s="118"/>
      <c r="G218" s="118"/>
      <c r="H218" s="118"/>
      <c r="I218" s="15">
        <v>3</v>
      </c>
      <c r="J218" s="77">
        <v>414</v>
      </c>
      <c r="K218" s="106" t="s">
        <v>21</v>
      </c>
      <c r="L218" s="102">
        <f t="shared" si="24"/>
        <v>1242</v>
      </c>
    </row>
    <row r="219" spans="1:12" ht="96.6" customHeight="1">
      <c r="A219" s="67">
        <v>50</v>
      </c>
      <c r="B219" s="118" t="s">
        <v>238</v>
      </c>
      <c r="C219" s="128"/>
      <c r="D219" s="128"/>
      <c r="E219" s="128"/>
      <c r="F219" s="128"/>
      <c r="G219" s="128"/>
      <c r="H219" s="128"/>
      <c r="I219" s="15">
        <v>2</v>
      </c>
      <c r="J219" s="89">
        <v>3260</v>
      </c>
      <c r="K219" s="101" t="s">
        <v>21</v>
      </c>
      <c r="L219" s="102">
        <f t="shared" si="24"/>
        <v>6520</v>
      </c>
    </row>
    <row r="220" spans="1:12" ht="53.25" customHeight="1">
      <c r="A220" s="67">
        <v>51</v>
      </c>
      <c r="B220" s="118" t="s">
        <v>239</v>
      </c>
      <c r="C220" s="118"/>
      <c r="D220" s="118"/>
      <c r="E220" s="118"/>
      <c r="F220" s="118"/>
      <c r="G220" s="118"/>
      <c r="H220" s="118"/>
      <c r="I220" s="15">
        <v>7</v>
      </c>
      <c r="J220" s="89">
        <v>107</v>
      </c>
      <c r="K220" s="106" t="s">
        <v>21</v>
      </c>
      <c r="L220" s="102">
        <f t="shared" si="24"/>
        <v>749</v>
      </c>
    </row>
    <row r="221" spans="1:12" ht="54" customHeight="1">
      <c r="A221" s="67">
        <v>52</v>
      </c>
      <c r="B221" s="118" t="s">
        <v>240</v>
      </c>
      <c r="C221" s="118"/>
      <c r="D221" s="118"/>
      <c r="E221" s="118"/>
      <c r="F221" s="118"/>
      <c r="G221" s="118"/>
      <c r="H221" s="118"/>
      <c r="I221" s="15">
        <v>7</v>
      </c>
      <c r="J221" s="77">
        <v>91</v>
      </c>
      <c r="K221" s="106" t="s">
        <v>21</v>
      </c>
      <c r="L221" s="102">
        <f t="shared" si="24"/>
        <v>637</v>
      </c>
    </row>
    <row r="222" spans="1:12" ht="45.75" customHeight="1">
      <c r="A222" s="67">
        <v>53</v>
      </c>
      <c r="B222" s="118" t="s">
        <v>241</v>
      </c>
      <c r="C222" s="118"/>
      <c r="D222" s="118"/>
      <c r="E222" s="118"/>
      <c r="F222" s="118"/>
      <c r="G222" s="118"/>
      <c r="H222" s="118"/>
      <c r="I222" s="38">
        <v>4</v>
      </c>
      <c r="J222" s="79">
        <v>1251</v>
      </c>
      <c r="K222" s="106" t="s">
        <v>21</v>
      </c>
      <c r="L222" s="102">
        <f t="shared" si="24"/>
        <v>5004</v>
      </c>
    </row>
    <row r="223" spans="1:12" ht="54.75" customHeight="1">
      <c r="A223" s="67">
        <v>54</v>
      </c>
      <c r="B223" s="118" t="s">
        <v>242</v>
      </c>
      <c r="C223" s="118"/>
      <c r="D223" s="118"/>
      <c r="E223" s="118"/>
      <c r="F223" s="118"/>
      <c r="G223" s="118"/>
      <c r="H223" s="118"/>
      <c r="I223" s="38">
        <v>4</v>
      </c>
      <c r="J223" s="79">
        <v>659</v>
      </c>
      <c r="K223" s="106" t="s">
        <v>21</v>
      </c>
      <c r="L223" s="102">
        <f t="shared" si="24"/>
        <v>2636</v>
      </c>
    </row>
    <row r="224" spans="1:12" ht="39.75" customHeight="1">
      <c r="A224" s="67">
        <v>55</v>
      </c>
      <c r="B224" s="127" t="s">
        <v>243</v>
      </c>
      <c r="C224" s="127"/>
      <c r="D224" s="127"/>
      <c r="E224" s="127"/>
      <c r="F224" s="127"/>
      <c r="G224" s="127"/>
      <c r="H224" s="127"/>
      <c r="I224" s="39">
        <v>4</v>
      </c>
      <c r="J224" s="78">
        <v>493</v>
      </c>
      <c r="K224" s="106" t="s">
        <v>21</v>
      </c>
      <c r="L224" s="102">
        <f t="shared" si="24"/>
        <v>1972</v>
      </c>
    </row>
    <row r="225" spans="1:12" ht="71.25" customHeight="1">
      <c r="A225" s="67">
        <v>56</v>
      </c>
      <c r="B225" s="127" t="s">
        <v>244</v>
      </c>
      <c r="C225" s="127"/>
      <c r="D225" s="127"/>
      <c r="E225" s="127"/>
      <c r="F225" s="127"/>
      <c r="G225" s="127"/>
      <c r="H225" s="127"/>
      <c r="I225" s="39">
        <v>2</v>
      </c>
      <c r="J225" s="78">
        <v>360</v>
      </c>
      <c r="K225" s="106" t="s">
        <v>21</v>
      </c>
      <c r="L225" s="102">
        <f t="shared" si="24"/>
        <v>720</v>
      </c>
    </row>
    <row r="226" spans="1:12" s="10" customFormat="1" ht="43.5" customHeight="1">
      <c r="A226" s="67">
        <v>57</v>
      </c>
      <c r="B226" s="118" t="s">
        <v>245</v>
      </c>
      <c r="C226" s="118"/>
      <c r="D226" s="118"/>
      <c r="E226" s="118"/>
      <c r="F226" s="118"/>
      <c r="G226" s="118"/>
      <c r="H226" s="118"/>
      <c r="I226" s="40">
        <v>2</v>
      </c>
      <c r="J226" s="36">
        <v>309</v>
      </c>
      <c r="K226" s="101" t="s">
        <v>21</v>
      </c>
      <c r="L226" s="102">
        <f t="shared" si="24"/>
        <v>618</v>
      </c>
    </row>
    <row r="227" spans="1:12" ht="42" customHeight="1">
      <c r="A227" s="67">
        <v>58</v>
      </c>
      <c r="B227" s="118" t="s">
        <v>246</v>
      </c>
      <c r="C227" s="118"/>
      <c r="D227" s="118"/>
      <c r="E227" s="118"/>
      <c r="F227" s="118"/>
      <c r="G227" s="118"/>
      <c r="H227" s="118"/>
      <c r="I227" s="15">
        <v>12</v>
      </c>
      <c r="J227" s="89">
        <v>815</v>
      </c>
      <c r="K227" s="101" t="s">
        <v>21</v>
      </c>
      <c r="L227" s="102">
        <f t="shared" si="24"/>
        <v>9780</v>
      </c>
    </row>
    <row r="228" spans="1:12" ht="56.25" customHeight="1">
      <c r="A228" s="67">
        <v>59</v>
      </c>
      <c r="B228" s="118" t="s">
        <v>247</v>
      </c>
      <c r="C228" s="118"/>
      <c r="D228" s="118"/>
      <c r="E228" s="118"/>
      <c r="F228" s="118"/>
      <c r="G228" s="118"/>
      <c r="H228" s="118"/>
      <c r="I228" s="15">
        <v>2</v>
      </c>
      <c r="J228" s="89">
        <v>555</v>
      </c>
      <c r="K228" s="101" t="s">
        <v>21</v>
      </c>
      <c r="L228" s="102">
        <f t="shared" si="24"/>
        <v>1110</v>
      </c>
    </row>
    <row r="229" spans="1:12" ht="184.5" customHeight="1">
      <c r="A229" s="67">
        <v>60</v>
      </c>
      <c r="B229" s="118" t="s">
        <v>248</v>
      </c>
      <c r="C229" s="118"/>
      <c r="D229" s="118"/>
      <c r="E229" s="118"/>
      <c r="F229" s="118"/>
      <c r="G229" s="118"/>
      <c r="H229" s="118"/>
      <c r="I229" s="38">
        <v>35</v>
      </c>
      <c r="J229" s="77">
        <v>177</v>
      </c>
      <c r="K229" s="106" t="s">
        <v>22</v>
      </c>
      <c r="L229" s="102">
        <f t="shared" si="24"/>
        <v>6195</v>
      </c>
    </row>
    <row r="230" spans="1:12" ht="45" customHeight="1">
      <c r="A230" s="67">
        <v>61</v>
      </c>
      <c r="B230" s="118" t="s">
        <v>249</v>
      </c>
      <c r="C230" s="118"/>
      <c r="D230" s="118"/>
      <c r="E230" s="118"/>
      <c r="F230" s="118"/>
      <c r="G230" s="118"/>
      <c r="H230" s="118"/>
      <c r="I230" s="38">
        <v>20</v>
      </c>
      <c r="J230" s="77">
        <v>101</v>
      </c>
      <c r="K230" s="106" t="s">
        <v>22</v>
      </c>
      <c r="L230" s="102">
        <f t="shared" si="24"/>
        <v>2020</v>
      </c>
    </row>
    <row r="231" spans="1:12" ht="45.75" customHeight="1">
      <c r="A231" s="67">
        <v>62</v>
      </c>
      <c r="B231" s="118" t="s">
        <v>250</v>
      </c>
      <c r="C231" s="118"/>
      <c r="D231" s="118"/>
      <c r="E231" s="118"/>
      <c r="F231" s="118"/>
      <c r="G231" s="118"/>
      <c r="H231" s="118"/>
      <c r="I231" s="38">
        <v>20</v>
      </c>
      <c r="J231" s="77">
        <v>137</v>
      </c>
      <c r="K231" s="106" t="s">
        <v>22</v>
      </c>
      <c r="L231" s="102">
        <f t="shared" si="24"/>
        <v>2740</v>
      </c>
    </row>
    <row r="232" spans="1:12" ht="48.6" customHeight="1">
      <c r="A232" s="67">
        <v>63</v>
      </c>
      <c r="B232" s="125" t="s">
        <v>251</v>
      </c>
      <c r="C232" s="126"/>
      <c r="D232" s="126"/>
      <c r="E232" s="126"/>
      <c r="F232" s="126"/>
      <c r="G232" s="126"/>
      <c r="H232" s="126"/>
      <c r="I232" s="31">
        <v>3</v>
      </c>
      <c r="J232" s="89">
        <v>778</v>
      </c>
      <c r="K232" s="101" t="s">
        <v>21</v>
      </c>
      <c r="L232" s="102">
        <f t="shared" si="24"/>
        <v>2334</v>
      </c>
    </row>
    <row r="233" spans="1:12" ht="57.75" customHeight="1">
      <c r="A233" s="67">
        <v>64</v>
      </c>
      <c r="B233" s="118" t="s">
        <v>252</v>
      </c>
      <c r="C233" s="118"/>
      <c r="D233" s="118"/>
      <c r="E233" s="118"/>
      <c r="F233" s="118"/>
      <c r="G233" s="118"/>
      <c r="H233" s="118"/>
      <c r="I233" s="15">
        <v>2</v>
      </c>
      <c r="J233" s="77">
        <v>5128</v>
      </c>
      <c r="K233" s="106" t="s">
        <v>21</v>
      </c>
      <c r="L233" s="102">
        <f t="shared" si="24"/>
        <v>10256</v>
      </c>
    </row>
    <row r="234" spans="1:12" ht="59.25" customHeight="1">
      <c r="A234" s="67">
        <v>65</v>
      </c>
      <c r="B234" s="118" t="s">
        <v>271</v>
      </c>
      <c r="C234" s="118"/>
      <c r="D234" s="118"/>
      <c r="E234" s="118"/>
      <c r="F234" s="118"/>
      <c r="G234" s="118"/>
      <c r="H234" s="118"/>
      <c r="I234" s="15">
        <v>2</v>
      </c>
      <c r="J234" s="77">
        <v>96</v>
      </c>
      <c r="K234" s="106" t="s">
        <v>21</v>
      </c>
      <c r="L234" s="102">
        <f t="shared" si="24"/>
        <v>192</v>
      </c>
    </row>
    <row r="235" spans="1:12" ht="27.75" customHeight="1">
      <c r="A235" s="67">
        <v>66</v>
      </c>
      <c r="B235" s="118" t="s">
        <v>253</v>
      </c>
      <c r="C235" s="118"/>
      <c r="D235" s="118"/>
      <c r="E235" s="118"/>
      <c r="F235" s="118"/>
      <c r="G235" s="118"/>
      <c r="H235" s="118"/>
      <c r="I235" s="15">
        <v>4</v>
      </c>
      <c r="J235" s="89">
        <v>19</v>
      </c>
      <c r="K235" s="101" t="s">
        <v>21</v>
      </c>
      <c r="L235" s="102">
        <f t="shared" si="24"/>
        <v>76</v>
      </c>
    </row>
    <row r="236" spans="1:12" ht="39.75" customHeight="1">
      <c r="A236" s="67">
        <v>67</v>
      </c>
      <c r="B236" s="118" t="s">
        <v>254</v>
      </c>
      <c r="C236" s="118"/>
      <c r="D236" s="118"/>
      <c r="E236" s="118"/>
      <c r="F236" s="118"/>
      <c r="G236" s="118"/>
      <c r="H236" s="118"/>
      <c r="I236" s="15">
        <v>30</v>
      </c>
      <c r="J236" s="77">
        <v>292</v>
      </c>
      <c r="K236" s="106" t="s">
        <v>22</v>
      </c>
      <c r="L236" s="102">
        <f t="shared" si="24"/>
        <v>8760</v>
      </c>
    </row>
    <row r="237" spans="1:12" ht="34.5" customHeight="1">
      <c r="A237" s="67">
        <v>68</v>
      </c>
      <c r="B237" s="118" t="s">
        <v>61</v>
      </c>
      <c r="C237" s="118">
        <v>3</v>
      </c>
      <c r="D237" s="118">
        <v>85</v>
      </c>
      <c r="E237" s="118" t="s">
        <v>21</v>
      </c>
      <c r="F237" s="118">
        <f>C237*D237</f>
        <v>255</v>
      </c>
      <c r="G237" s="118"/>
      <c r="H237" s="118"/>
      <c r="I237" s="15">
        <v>15</v>
      </c>
      <c r="J237" s="89">
        <v>85</v>
      </c>
      <c r="K237" s="101" t="s">
        <v>21</v>
      </c>
      <c r="L237" s="102">
        <f t="shared" si="24"/>
        <v>1275</v>
      </c>
    </row>
    <row r="238" spans="1:12" ht="17.25" customHeight="1">
      <c r="A238" s="67">
        <v>69</v>
      </c>
      <c r="B238" s="118" t="s">
        <v>28</v>
      </c>
      <c r="C238" s="118">
        <v>3</v>
      </c>
      <c r="D238" s="118">
        <v>85</v>
      </c>
      <c r="E238" s="118" t="s">
        <v>21</v>
      </c>
      <c r="F238" s="118">
        <f t="shared" ref="F238:F247" si="25">C238*D238</f>
        <v>255</v>
      </c>
      <c r="G238" s="118"/>
      <c r="H238" s="118"/>
      <c r="I238" s="15">
        <v>12</v>
      </c>
      <c r="J238" s="89">
        <v>85</v>
      </c>
      <c r="K238" s="101" t="s">
        <v>21</v>
      </c>
      <c r="L238" s="102">
        <f t="shared" si="24"/>
        <v>1020</v>
      </c>
    </row>
    <row r="239" spans="1:12" ht="21" customHeight="1">
      <c r="A239" s="67">
        <v>70</v>
      </c>
      <c r="B239" s="118" t="s">
        <v>29</v>
      </c>
      <c r="C239" s="118">
        <v>3</v>
      </c>
      <c r="D239" s="118">
        <v>195</v>
      </c>
      <c r="E239" s="118" t="s">
        <v>21</v>
      </c>
      <c r="F239" s="118">
        <f t="shared" si="25"/>
        <v>585</v>
      </c>
      <c r="G239" s="118"/>
      <c r="H239" s="118"/>
      <c r="I239" s="15">
        <v>9</v>
      </c>
      <c r="J239" s="89">
        <v>195</v>
      </c>
      <c r="K239" s="101" t="s">
        <v>21</v>
      </c>
      <c r="L239" s="102">
        <f t="shared" si="24"/>
        <v>1755</v>
      </c>
    </row>
    <row r="240" spans="1:12" ht="22.5" customHeight="1">
      <c r="A240" s="67">
        <v>71</v>
      </c>
      <c r="B240" s="118" t="s">
        <v>30</v>
      </c>
      <c r="C240" s="118">
        <v>3</v>
      </c>
      <c r="D240" s="118">
        <v>89</v>
      </c>
      <c r="E240" s="118" t="s">
        <v>21</v>
      </c>
      <c r="F240" s="118">
        <f t="shared" si="25"/>
        <v>267</v>
      </c>
      <c r="G240" s="118"/>
      <c r="H240" s="118"/>
      <c r="I240" s="15">
        <v>9</v>
      </c>
      <c r="J240" s="89">
        <v>89</v>
      </c>
      <c r="K240" s="101" t="s">
        <v>21</v>
      </c>
      <c r="L240" s="102">
        <f t="shared" si="24"/>
        <v>801</v>
      </c>
    </row>
    <row r="241" spans="1:12" ht="21.75" customHeight="1">
      <c r="A241" s="67">
        <v>72</v>
      </c>
      <c r="B241" s="118" t="s">
        <v>31</v>
      </c>
      <c r="C241" s="118">
        <v>3</v>
      </c>
      <c r="D241" s="118">
        <v>147</v>
      </c>
      <c r="E241" s="118" t="s">
        <v>21</v>
      </c>
      <c r="F241" s="118">
        <f t="shared" si="25"/>
        <v>441</v>
      </c>
      <c r="G241" s="118"/>
      <c r="H241" s="118"/>
      <c r="I241" s="15">
        <v>7</v>
      </c>
      <c r="J241" s="89">
        <v>147</v>
      </c>
      <c r="K241" s="101" t="s">
        <v>21</v>
      </c>
      <c r="L241" s="102">
        <f t="shared" si="24"/>
        <v>1029</v>
      </c>
    </row>
    <row r="242" spans="1:12" ht="20.25" customHeight="1">
      <c r="A242" s="67">
        <v>73</v>
      </c>
      <c r="B242" s="118" t="s">
        <v>32</v>
      </c>
      <c r="C242" s="118">
        <v>12</v>
      </c>
      <c r="D242" s="118">
        <v>21</v>
      </c>
      <c r="E242" s="118" t="s">
        <v>21</v>
      </c>
      <c r="F242" s="118">
        <f t="shared" si="25"/>
        <v>252</v>
      </c>
      <c r="G242" s="118"/>
      <c r="H242" s="118"/>
      <c r="I242" s="15">
        <v>30</v>
      </c>
      <c r="J242" s="89">
        <v>21</v>
      </c>
      <c r="K242" s="101" t="s">
        <v>21</v>
      </c>
      <c r="L242" s="102">
        <f t="shared" si="24"/>
        <v>630</v>
      </c>
    </row>
    <row r="243" spans="1:12" ht="17.25" customHeight="1">
      <c r="A243" s="67">
        <v>74</v>
      </c>
      <c r="B243" s="118" t="s">
        <v>58</v>
      </c>
      <c r="C243" s="118">
        <v>3</v>
      </c>
      <c r="D243" s="118">
        <v>142</v>
      </c>
      <c r="E243" s="118" t="s">
        <v>21</v>
      </c>
      <c r="F243" s="118">
        <f t="shared" si="25"/>
        <v>426</v>
      </c>
      <c r="G243" s="118"/>
      <c r="H243" s="118"/>
      <c r="I243" s="15">
        <v>6</v>
      </c>
      <c r="J243" s="89">
        <v>142</v>
      </c>
      <c r="K243" s="101" t="s">
        <v>21</v>
      </c>
      <c r="L243" s="102">
        <f t="shared" si="24"/>
        <v>852</v>
      </c>
    </row>
    <row r="244" spans="1:12" ht="23.25" customHeight="1">
      <c r="A244" s="67">
        <v>75</v>
      </c>
      <c r="B244" s="118" t="s">
        <v>57</v>
      </c>
      <c r="C244" s="118">
        <v>3</v>
      </c>
      <c r="D244" s="118">
        <v>144</v>
      </c>
      <c r="E244" s="118" t="s">
        <v>21</v>
      </c>
      <c r="F244" s="118">
        <f t="shared" si="25"/>
        <v>432</v>
      </c>
      <c r="G244" s="118"/>
      <c r="H244" s="118"/>
      <c r="I244" s="15">
        <v>6</v>
      </c>
      <c r="J244" s="89">
        <v>144</v>
      </c>
      <c r="K244" s="101" t="s">
        <v>21</v>
      </c>
      <c r="L244" s="102">
        <f t="shared" si="24"/>
        <v>864</v>
      </c>
    </row>
    <row r="245" spans="1:12" ht="23.25" customHeight="1">
      <c r="A245" s="67">
        <v>76</v>
      </c>
      <c r="B245" s="118" t="s">
        <v>33</v>
      </c>
      <c r="C245" s="118">
        <v>10</v>
      </c>
      <c r="D245" s="118">
        <v>17</v>
      </c>
      <c r="E245" s="118" t="s">
        <v>21</v>
      </c>
      <c r="F245" s="118">
        <f t="shared" si="25"/>
        <v>170</v>
      </c>
      <c r="G245" s="118"/>
      <c r="H245" s="118"/>
      <c r="I245" s="15">
        <v>30</v>
      </c>
      <c r="J245" s="89">
        <v>17</v>
      </c>
      <c r="K245" s="101" t="s">
        <v>21</v>
      </c>
      <c r="L245" s="102">
        <f t="shared" si="24"/>
        <v>510</v>
      </c>
    </row>
    <row r="246" spans="1:12" ht="23.25" customHeight="1">
      <c r="A246" s="67">
        <v>77</v>
      </c>
      <c r="B246" s="118" t="s">
        <v>34</v>
      </c>
      <c r="C246" s="118">
        <v>1</v>
      </c>
      <c r="D246" s="118">
        <v>187</v>
      </c>
      <c r="E246" s="118" t="s">
        <v>35</v>
      </c>
      <c r="F246" s="118">
        <f t="shared" si="25"/>
        <v>187</v>
      </c>
      <c r="G246" s="118"/>
      <c r="H246" s="118"/>
      <c r="I246" s="15">
        <v>5</v>
      </c>
      <c r="J246" s="89">
        <v>187</v>
      </c>
      <c r="K246" s="107" t="s">
        <v>35</v>
      </c>
      <c r="L246" s="102">
        <f t="shared" si="24"/>
        <v>935</v>
      </c>
    </row>
    <row r="247" spans="1:12" ht="23.25" customHeight="1">
      <c r="A247" s="67">
        <v>78</v>
      </c>
      <c r="B247" s="118" t="s">
        <v>36</v>
      </c>
      <c r="C247" s="118">
        <v>1</v>
      </c>
      <c r="D247" s="118">
        <v>103</v>
      </c>
      <c r="E247" s="118" t="s">
        <v>37</v>
      </c>
      <c r="F247" s="118">
        <f t="shared" si="25"/>
        <v>103</v>
      </c>
      <c r="G247" s="118"/>
      <c r="H247" s="118"/>
      <c r="I247" s="15">
        <v>5</v>
      </c>
      <c r="J247" s="89">
        <v>103</v>
      </c>
      <c r="K247" s="107" t="s">
        <v>37</v>
      </c>
      <c r="L247" s="102">
        <f t="shared" si="24"/>
        <v>515</v>
      </c>
    </row>
    <row r="248" spans="1:12" ht="66" customHeight="1">
      <c r="A248" s="67">
        <v>79</v>
      </c>
      <c r="B248" s="118" t="s">
        <v>269</v>
      </c>
      <c r="C248" s="118"/>
      <c r="D248" s="118"/>
      <c r="E248" s="118"/>
      <c r="F248" s="118"/>
      <c r="G248" s="118"/>
      <c r="H248" s="118"/>
      <c r="I248" s="15">
        <v>30</v>
      </c>
      <c r="J248" s="89">
        <v>84</v>
      </c>
      <c r="K248" s="101" t="s">
        <v>22</v>
      </c>
      <c r="L248" s="102">
        <f t="shared" si="24"/>
        <v>2520</v>
      </c>
    </row>
    <row r="249" spans="1:12" ht="107.25" customHeight="1">
      <c r="A249" s="67">
        <v>80</v>
      </c>
      <c r="B249" s="118" t="s">
        <v>255</v>
      </c>
      <c r="C249" s="118"/>
      <c r="D249" s="118"/>
      <c r="E249" s="118"/>
      <c r="F249" s="118"/>
      <c r="G249" s="118"/>
      <c r="H249" s="118"/>
      <c r="I249" s="15">
        <v>12</v>
      </c>
      <c r="J249" s="89">
        <v>188</v>
      </c>
      <c r="K249" s="101" t="s">
        <v>22</v>
      </c>
      <c r="L249" s="102">
        <f t="shared" si="24"/>
        <v>2256</v>
      </c>
    </row>
    <row r="250" spans="1:12" ht="20.25" customHeight="1">
      <c r="A250" s="67">
        <v>81</v>
      </c>
      <c r="B250" s="121" t="s">
        <v>55</v>
      </c>
      <c r="C250" s="122"/>
      <c r="D250" s="122"/>
      <c r="E250" s="122"/>
      <c r="F250" s="122"/>
      <c r="G250" s="122"/>
      <c r="H250" s="122"/>
      <c r="I250" s="15">
        <v>4</v>
      </c>
      <c r="J250" s="89">
        <v>84</v>
      </c>
      <c r="K250" s="101" t="s">
        <v>22</v>
      </c>
      <c r="L250" s="102">
        <f t="shared" si="24"/>
        <v>336</v>
      </c>
    </row>
    <row r="251" spans="1:12" ht="18.75" customHeight="1">
      <c r="A251" s="67">
        <v>82</v>
      </c>
      <c r="B251" s="121" t="s">
        <v>56</v>
      </c>
      <c r="C251" s="122"/>
      <c r="D251" s="122"/>
      <c r="E251" s="122"/>
      <c r="F251" s="122"/>
      <c r="G251" s="122"/>
      <c r="H251" s="122"/>
      <c r="I251" s="15">
        <v>4</v>
      </c>
      <c r="J251" s="89">
        <v>78</v>
      </c>
      <c r="K251" s="101" t="s">
        <v>22</v>
      </c>
      <c r="L251" s="102">
        <f t="shared" si="24"/>
        <v>312</v>
      </c>
    </row>
    <row r="252" spans="1:12" ht="258" customHeight="1">
      <c r="A252" s="67">
        <v>83</v>
      </c>
      <c r="B252" s="118" t="s">
        <v>256</v>
      </c>
      <c r="C252" s="118"/>
      <c r="D252" s="118"/>
      <c r="E252" s="118"/>
      <c r="F252" s="118"/>
      <c r="G252" s="118"/>
      <c r="H252" s="118"/>
      <c r="I252" s="15">
        <v>3</v>
      </c>
      <c r="J252" s="80">
        <v>6648</v>
      </c>
      <c r="K252" s="106" t="s">
        <v>21</v>
      </c>
      <c r="L252" s="102">
        <f t="shared" si="24"/>
        <v>19944</v>
      </c>
    </row>
    <row r="253" spans="1:12" ht="221.45" customHeight="1">
      <c r="A253" s="67">
        <v>84</v>
      </c>
      <c r="B253" s="123" t="s">
        <v>272</v>
      </c>
      <c r="C253" s="123"/>
      <c r="D253" s="123"/>
      <c r="E253" s="123"/>
      <c r="F253" s="123"/>
      <c r="G253" s="123"/>
      <c r="H253" s="123"/>
      <c r="I253" s="15">
        <v>1</v>
      </c>
      <c r="J253" s="80">
        <v>58772</v>
      </c>
      <c r="K253" s="106" t="s">
        <v>21</v>
      </c>
      <c r="L253" s="102">
        <f t="shared" si="24"/>
        <v>58772</v>
      </c>
    </row>
    <row r="254" spans="1:12" ht="220.5" customHeight="1">
      <c r="A254" s="67">
        <v>85</v>
      </c>
      <c r="B254" s="123" t="s">
        <v>257</v>
      </c>
      <c r="C254" s="124"/>
      <c r="D254" s="124"/>
      <c r="E254" s="124"/>
      <c r="F254" s="124"/>
      <c r="G254" s="124"/>
      <c r="H254" s="124"/>
      <c r="I254" s="15">
        <v>1</v>
      </c>
      <c r="J254" s="80">
        <v>15451</v>
      </c>
      <c r="K254" s="106" t="s">
        <v>21</v>
      </c>
      <c r="L254" s="102">
        <f t="shared" si="24"/>
        <v>15451</v>
      </c>
    </row>
    <row r="255" spans="1:12" ht="42" customHeight="1">
      <c r="A255" s="67">
        <v>86</v>
      </c>
      <c r="B255" s="118" t="s">
        <v>258</v>
      </c>
      <c r="C255" s="118"/>
      <c r="D255" s="118"/>
      <c r="E255" s="118"/>
      <c r="F255" s="118"/>
      <c r="G255" s="118"/>
      <c r="H255" s="118"/>
      <c r="I255" s="38">
        <v>4</v>
      </c>
      <c r="J255" s="77">
        <v>430</v>
      </c>
      <c r="K255" s="106" t="s">
        <v>21</v>
      </c>
      <c r="L255" s="102">
        <f t="shared" si="24"/>
        <v>1720</v>
      </c>
    </row>
    <row r="256" spans="1:12" ht="40.5" customHeight="1">
      <c r="A256" s="67">
        <v>87</v>
      </c>
      <c r="B256" s="118" t="s">
        <v>264</v>
      </c>
      <c r="C256" s="118"/>
      <c r="D256" s="118"/>
      <c r="E256" s="118"/>
      <c r="F256" s="118"/>
      <c r="G256" s="118"/>
      <c r="H256" s="118"/>
      <c r="I256" s="15">
        <v>1</v>
      </c>
      <c r="J256" s="77">
        <v>1263</v>
      </c>
      <c r="K256" s="106" t="s">
        <v>21</v>
      </c>
      <c r="L256" s="102">
        <f t="shared" si="24"/>
        <v>1263</v>
      </c>
    </row>
    <row r="257" spans="1:17" s="10" customFormat="1" ht="44.25" customHeight="1">
      <c r="A257" s="67">
        <v>88</v>
      </c>
      <c r="B257" s="119" t="s">
        <v>259</v>
      </c>
      <c r="C257" s="120"/>
      <c r="D257" s="120"/>
      <c r="E257" s="120"/>
      <c r="F257" s="120"/>
      <c r="G257" s="120"/>
      <c r="H257" s="120"/>
      <c r="I257" s="40">
        <v>4</v>
      </c>
      <c r="J257" s="36">
        <v>484</v>
      </c>
      <c r="K257" s="101" t="s">
        <v>21</v>
      </c>
      <c r="L257" s="102">
        <f t="shared" si="24"/>
        <v>1936</v>
      </c>
    </row>
    <row r="258" spans="1:17" ht="42.75" customHeight="1">
      <c r="A258" s="67">
        <v>89</v>
      </c>
      <c r="B258" s="119" t="s">
        <v>274</v>
      </c>
      <c r="C258" s="120"/>
      <c r="D258" s="120"/>
      <c r="E258" s="120"/>
      <c r="F258" s="120"/>
      <c r="G258" s="120"/>
      <c r="H258" s="120"/>
      <c r="I258" s="40">
        <v>16</v>
      </c>
      <c r="J258" s="36">
        <v>58</v>
      </c>
      <c r="K258" s="101" t="s">
        <v>21</v>
      </c>
      <c r="L258" s="102">
        <f t="shared" si="24"/>
        <v>928</v>
      </c>
    </row>
    <row r="259" spans="1:17" s="10" customFormat="1" ht="51.75" customHeight="1">
      <c r="A259" s="67">
        <v>90</v>
      </c>
      <c r="B259" s="119" t="s">
        <v>262</v>
      </c>
      <c r="C259" s="119"/>
      <c r="D259" s="119"/>
      <c r="E259" s="119"/>
      <c r="F259" s="119"/>
      <c r="G259" s="119"/>
      <c r="H259" s="119"/>
      <c r="I259" s="38">
        <v>4</v>
      </c>
      <c r="J259" s="77">
        <v>293</v>
      </c>
      <c r="K259" s="106" t="s">
        <v>21</v>
      </c>
      <c r="L259" s="102">
        <f t="shared" si="24"/>
        <v>1172</v>
      </c>
    </row>
    <row r="260" spans="1:17" ht="52.5" customHeight="1">
      <c r="A260" s="67">
        <v>91</v>
      </c>
      <c r="B260" s="119" t="s">
        <v>263</v>
      </c>
      <c r="C260" s="120"/>
      <c r="D260" s="120"/>
      <c r="E260" s="120"/>
      <c r="F260" s="120"/>
      <c r="G260" s="120"/>
      <c r="H260" s="120"/>
      <c r="I260" s="40">
        <v>4</v>
      </c>
      <c r="J260" s="36">
        <v>341</v>
      </c>
      <c r="K260" s="101" t="s">
        <v>21</v>
      </c>
      <c r="L260" s="102">
        <f t="shared" si="24"/>
        <v>1364</v>
      </c>
    </row>
    <row r="261" spans="1:17" ht="15.75" customHeight="1">
      <c r="A261" s="15"/>
      <c r="B261" s="111" t="s">
        <v>103</v>
      </c>
      <c r="C261" s="111"/>
      <c r="D261" s="111"/>
      <c r="E261" s="111"/>
      <c r="F261" s="111"/>
      <c r="G261" s="111"/>
      <c r="H261" s="111"/>
      <c r="I261" s="111"/>
      <c r="J261" s="111"/>
      <c r="K261" s="113">
        <f>ROUND(SUM(L6:L260),2)</f>
        <v>795624.15</v>
      </c>
      <c r="L261" s="113"/>
    </row>
    <row r="262" spans="1:17" ht="15.75" customHeight="1">
      <c r="A262" s="15"/>
      <c r="B262" s="114" t="s">
        <v>13</v>
      </c>
      <c r="C262" s="115"/>
      <c r="D262" s="115"/>
      <c r="E262" s="115"/>
      <c r="F262" s="115"/>
      <c r="G262" s="115"/>
      <c r="H262" s="115"/>
      <c r="I262" s="116"/>
      <c r="J262" s="108">
        <v>0.09</v>
      </c>
      <c r="K262" s="112">
        <f>ROUND(J262*K261,2)</f>
        <v>71606.17</v>
      </c>
      <c r="L262" s="112"/>
    </row>
    <row r="263" spans="1:17" ht="15.75" customHeight="1">
      <c r="A263" s="15"/>
      <c r="B263" s="117" t="s">
        <v>14</v>
      </c>
      <c r="C263" s="117"/>
      <c r="D263" s="117"/>
      <c r="E263" s="117"/>
      <c r="F263" s="117"/>
      <c r="G263" s="117"/>
      <c r="H263" s="117"/>
      <c r="I263" s="117"/>
      <c r="J263" s="108">
        <v>0.09</v>
      </c>
      <c r="K263" s="112">
        <f>ROUND(J263*K261,2)</f>
        <v>71606.17</v>
      </c>
      <c r="L263" s="112"/>
    </row>
    <row r="264" spans="1:17" ht="16.5" customHeight="1">
      <c r="A264" s="15"/>
      <c r="B264" s="111" t="s">
        <v>104</v>
      </c>
      <c r="C264" s="111"/>
      <c r="D264" s="111"/>
      <c r="E264" s="111"/>
      <c r="F264" s="111"/>
      <c r="G264" s="111"/>
      <c r="H264" s="111"/>
      <c r="I264" s="111"/>
      <c r="J264" s="111"/>
      <c r="K264" s="113">
        <f>ROUND(K263+K262+K261,2)</f>
        <v>938836.49</v>
      </c>
      <c r="L264" s="113"/>
    </row>
    <row r="265" spans="1:17" ht="18" customHeight="1">
      <c r="A265" s="15"/>
      <c r="B265" s="111" t="s">
        <v>15</v>
      </c>
      <c r="C265" s="111"/>
      <c r="D265" s="111"/>
      <c r="E265" s="111"/>
      <c r="F265" s="111"/>
      <c r="G265" s="111"/>
      <c r="H265" s="111"/>
      <c r="I265" s="111"/>
      <c r="J265" s="109">
        <v>0.01</v>
      </c>
      <c r="K265" s="112">
        <f>ROUND(K264*0.01,2)</f>
        <v>9388.36</v>
      </c>
      <c r="L265" s="112"/>
    </row>
    <row r="266" spans="1:17" ht="15" customHeight="1">
      <c r="A266" s="15"/>
      <c r="B266" s="111" t="s">
        <v>41</v>
      </c>
      <c r="C266" s="111"/>
      <c r="D266" s="111"/>
      <c r="E266" s="111"/>
      <c r="F266" s="111"/>
      <c r="G266" s="111"/>
      <c r="H266" s="111"/>
      <c r="I266" s="111"/>
      <c r="J266" s="111"/>
      <c r="K266" s="113">
        <f>K265+K264</f>
        <v>948224.85</v>
      </c>
      <c r="L266" s="113"/>
    </row>
    <row r="267" spans="1:17" s="10" customFormat="1" ht="18" customHeight="1">
      <c r="A267" s="17"/>
      <c r="B267" s="111" t="s">
        <v>39</v>
      </c>
      <c r="C267" s="111"/>
      <c r="D267" s="111"/>
      <c r="E267" s="111"/>
      <c r="F267" s="111"/>
      <c r="G267" s="111"/>
      <c r="H267" s="111"/>
      <c r="I267" s="111"/>
      <c r="J267" s="111"/>
      <c r="K267" s="112">
        <f>ROUND(K264*0.03,2)</f>
        <v>28165.09</v>
      </c>
      <c r="L267" s="112"/>
      <c r="M267" s="3"/>
      <c r="N267" s="5"/>
      <c r="O267" s="5"/>
      <c r="P267" s="3"/>
      <c r="Q267" s="3"/>
    </row>
    <row r="268" spans="1:17" s="10" customFormat="1" ht="15.75" customHeight="1">
      <c r="A268" s="17"/>
      <c r="B268" s="111" t="s">
        <v>38</v>
      </c>
      <c r="C268" s="111"/>
      <c r="D268" s="111"/>
      <c r="E268" s="111"/>
      <c r="F268" s="111"/>
      <c r="G268" s="111"/>
      <c r="H268" s="111"/>
      <c r="I268" s="111"/>
      <c r="J268" s="111"/>
      <c r="K268" s="113">
        <f>K265+K264+K267</f>
        <v>976389.94</v>
      </c>
      <c r="L268" s="113"/>
      <c r="M268" s="3"/>
      <c r="N268" s="4"/>
      <c r="O268" s="4"/>
      <c r="P268" s="3"/>
      <c r="Q268" s="3"/>
    </row>
    <row r="269" spans="1:17" s="10" customFormat="1" ht="15.75" customHeight="1">
      <c r="A269" s="17"/>
      <c r="B269" s="111" t="s">
        <v>7</v>
      </c>
      <c r="C269" s="111"/>
      <c r="D269" s="111"/>
      <c r="E269" s="111"/>
      <c r="F269" s="111"/>
      <c r="G269" s="111"/>
      <c r="H269" s="111"/>
      <c r="I269" s="111"/>
      <c r="J269" s="111"/>
      <c r="K269" s="113">
        <f>ROUND(K268,0)</f>
        <v>976390</v>
      </c>
      <c r="L269" s="113"/>
      <c r="M269" s="3"/>
      <c r="N269" s="3"/>
      <c r="O269" s="3"/>
      <c r="P269" s="3"/>
      <c r="Q269" s="3"/>
    </row>
    <row r="270" spans="1:17" ht="31.15" customHeight="1" thickBot="1">
      <c r="A270" s="110" t="s">
        <v>260</v>
      </c>
      <c r="B270" s="110"/>
      <c r="C270" s="110"/>
      <c r="D270" s="110"/>
      <c r="E270" s="110"/>
      <c r="F270" s="110"/>
      <c r="G270" s="110"/>
      <c r="H270" s="110"/>
      <c r="I270" s="110"/>
      <c r="J270" s="110"/>
      <c r="K270" s="110"/>
      <c r="L270" s="110"/>
    </row>
    <row r="271" spans="1:17" ht="45.6" customHeight="1" thickTop="1">
      <c r="A271" s="14"/>
      <c r="B271" s="12"/>
      <c r="C271" s="13"/>
      <c r="D271" s="13"/>
      <c r="E271" s="13"/>
      <c r="F271" s="13"/>
      <c r="G271" s="13"/>
      <c r="H271" s="13"/>
      <c r="I271" s="6"/>
      <c r="J271" s="6"/>
      <c r="K271" s="3"/>
      <c r="L271" s="54"/>
    </row>
  </sheetData>
  <mergeCells count="226">
    <mergeCell ref="A1:L1"/>
    <mergeCell ref="A2:L2"/>
    <mergeCell ref="A3:L3"/>
    <mergeCell ref="B4:H4"/>
    <mergeCell ref="A6:A14"/>
    <mergeCell ref="B6:H6"/>
    <mergeCell ref="I6:I12"/>
    <mergeCell ref="J6:J12"/>
    <mergeCell ref="K6:K12"/>
    <mergeCell ref="L6:L12"/>
    <mergeCell ref="A24:A33"/>
    <mergeCell ref="B24:H24"/>
    <mergeCell ref="I24:I33"/>
    <mergeCell ref="J24:J33"/>
    <mergeCell ref="K24:K33"/>
    <mergeCell ref="L24:L33"/>
    <mergeCell ref="B26:B27"/>
    <mergeCell ref="B8:B9"/>
    <mergeCell ref="B13:H13"/>
    <mergeCell ref="A15:A23"/>
    <mergeCell ref="B15:H15"/>
    <mergeCell ref="I15:I23"/>
    <mergeCell ref="J15:J23"/>
    <mergeCell ref="B31:B32"/>
    <mergeCell ref="B34:H34"/>
    <mergeCell ref="I34:I38"/>
    <mergeCell ref="J34:J38"/>
    <mergeCell ref="K34:K38"/>
    <mergeCell ref="L34:L38"/>
    <mergeCell ref="K15:K23"/>
    <mergeCell ref="L15:L23"/>
    <mergeCell ref="B17:B18"/>
    <mergeCell ref="B39:H39"/>
    <mergeCell ref="I39:I43"/>
    <mergeCell ref="J39:J43"/>
    <mergeCell ref="K39:K43"/>
    <mergeCell ref="L39:L43"/>
    <mergeCell ref="B44:H44"/>
    <mergeCell ref="I44:I49"/>
    <mergeCell ref="J44:J49"/>
    <mergeCell ref="K44:K49"/>
    <mergeCell ref="L44:L49"/>
    <mergeCell ref="B50:H50"/>
    <mergeCell ref="I50:I55"/>
    <mergeCell ref="J50:J55"/>
    <mergeCell ref="K50:K55"/>
    <mergeCell ref="L50:L55"/>
    <mergeCell ref="B56:H56"/>
    <mergeCell ref="I56:I57"/>
    <mergeCell ref="J56:J57"/>
    <mergeCell ref="K56:K57"/>
    <mergeCell ref="L56:L57"/>
    <mergeCell ref="B71:H71"/>
    <mergeCell ref="I71:I81"/>
    <mergeCell ref="J71:J81"/>
    <mergeCell ref="K71:K81"/>
    <mergeCell ref="L71:L81"/>
    <mergeCell ref="A73:A74"/>
    <mergeCell ref="B73:B74"/>
    <mergeCell ref="B58:H58"/>
    <mergeCell ref="I58:I61"/>
    <mergeCell ref="J58:J61"/>
    <mergeCell ref="K58:K61"/>
    <mergeCell ref="L58:L61"/>
    <mergeCell ref="B62:H62"/>
    <mergeCell ref="I62:I70"/>
    <mergeCell ref="J62:J70"/>
    <mergeCell ref="K62:K70"/>
    <mergeCell ref="L62:L70"/>
    <mergeCell ref="B82:H82"/>
    <mergeCell ref="I82:I100"/>
    <mergeCell ref="J82:J100"/>
    <mergeCell ref="K82:K100"/>
    <mergeCell ref="L82:L100"/>
    <mergeCell ref="A88:A90"/>
    <mergeCell ref="B88:B89"/>
    <mergeCell ref="A91:A92"/>
    <mergeCell ref="B91:B92"/>
    <mergeCell ref="B105:H105"/>
    <mergeCell ref="I105:I108"/>
    <mergeCell ref="J105:J108"/>
    <mergeCell ref="K105:K108"/>
    <mergeCell ref="L105:L108"/>
    <mergeCell ref="B109:H109"/>
    <mergeCell ref="B101:H101"/>
    <mergeCell ref="B103:H103"/>
    <mergeCell ref="I103:I104"/>
    <mergeCell ref="J103:J104"/>
    <mergeCell ref="K103:K104"/>
    <mergeCell ref="L103:L104"/>
    <mergeCell ref="L147:L155"/>
    <mergeCell ref="B131:H131"/>
    <mergeCell ref="B133:H133"/>
    <mergeCell ref="B135:H135"/>
    <mergeCell ref="B137:H137"/>
    <mergeCell ref="B140:H140"/>
    <mergeCell ref="B143:H143"/>
    <mergeCell ref="B111:H111"/>
    <mergeCell ref="I111:I126"/>
    <mergeCell ref="J111:J126"/>
    <mergeCell ref="K111:K126"/>
    <mergeCell ref="L111:L126"/>
    <mergeCell ref="B127:H127"/>
    <mergeCell ref="I127:I130"/>
    <mergeCell ref="J127:J130"/>
    <mergeCell ref="K127:K130"/>
    <mergeCell ref="L127:L130"/>
    <mergeCell ref="B156:H156"/>
    <mergeCell ref="B157:F157"/>
    <mergeCell ref="B158:H158"/>
    <mergeCell ref="I158:I165"/>
    <mergeCell ref="J158:J165"/>
    <mergeCell ref="K158:K165"/>
    <mergeCell ref="B145:H145"/>
    <mergeCell ref="B147:H147"/>
    <mergeCell ref="I147:I155"/>
    <mergeCell ref="J147:J155"/>
    <mergeCell ref="K147:K155"/>
    <mergeCell ref="B168:H168"/>
    <mergeCell ref="B170:H170"/>
    <mergeCell ref="I170:I176"/>
    <mergeCell ref="J170:J176"/>
    <mergeCell ref="K170:K176"/>
    <mergeCell ref="L170:L176"/>
    <mergeCell ref="L158:L165"/>
    <mergeCell ref="B166:H166"/>
    <mergeCell ref="I166:I167"/>
    <mergeCell ref="J166:J167"/>
    <mergeCell ref="K166:K167"/>
    <mergeCell ref="L166:L167"/>
    <mergeCell ref="B167:G167"/>
    <mergeCell ref="B177:H177"/>
    <mergeCell ref="I177:I182"/>
    <mergeCell ref="J177:J182"/>
    <mergeCell ref="K177:K182"/>
    <mergeCell ref="L177:L182"/>
    <mergeCell ref="B183:H183"/>
    <mergeCell ref="I183:I184"/>
    <mergeCell ref="J183:J184"/>
    <mergeCell ref="K183:K184"/>
    <mergeCell ref="L183:L184"/>
    <mergeCell ref="B197:H197"/>
    <mergeCell ref="B199:H199"/>
    <mergeCell ref="I199:I204"/>
    <mergeCell ref="J199:J204"/>
    <mergeCell ref="K199:K204"/>
    <mergeCell ref="L199:L204"/>
    <mergeCell ref="B185:H185"/>
    <mergeCell ref="B187:H187"/>
    <mergeCell ref="I187:I196"/>
    <mergeCell ref="J187:J196"/>
    <mergeCell ref="K187:K196"/>
    <mergeCell ref="L187:L196"/>
    <mergeCell ref="B213:H213"/>
    <mergeCell ref="B214:H214"/>
    <mergeCell ref="B215:H215"/>
    <mergeCell ref="B216:H216"/>
    <mergeCell ref="B217:H217"/>
    <mergeCell ref="B218:H218"/>
    <mergeCell ref="B205:H205"/>
    <mergeCell ref="B207:H207"/>
    <mergeCell ref="B209:H209"/>
    <mergeCell ref="B210:H210"/>
    <mergeCell ref="B211:H211"/>
    <mergeCell ref="B212:H212"/>
    <mergeCell ref="B225:H225"/>
    <mergeCell ref="B226:H226"/>
    <mergeCell ref="B227:H227"/>
    <mergeCell ref="B228:H228"/>
    <mergeCell ref="B229:H229"/>
    <mergeCell ref="B230:H230"/>
    <mergeCell ref="B219:H219"/>
    <mergeCell ref="B220:H220"/>
    <mergeCell ref="B221:H221"/>
    <mergeCell ref="B222:H222"/>
    <mergeCell ref="B223:H223"/>
    <mergeCell ref="B224:H224"/>
    <mergeCell ref="B237:H237"/>
    <mergeCell ref="B238:H238"/>
    <mergeCell ref="B239:H239"/>
    <mergeCell ref="B240:H240"/>
    <mergeCell ref="B241:H241"/>
    <mergeCell ref="B242:H242"/>
    <mergeCell ref="B231:H231"/>
    <mergeCell ref="B232:H232"/>
    <mergeCell ref="B233:H233"/>
    <mergeCell ref="B234:H234"/>
    <mergeCell ref="B235:H235"/>
    <mergeCell ref="B236:H236"/>
    <mergeCell ref="B249:H249"/>
    <mergeCell ref="B250:H250"/>
    <mergeCell ref="B251:H251"/>
    <mergeCell ref="B252:H252"/>
    <mergeCell ref="B253:H253"/>
    <mergeCell ref="B254:H254"/>
    <mergeCell ref="B243:H243"/>
    <mergeCell ref="B244:H244"/>
    <mergeCell ref="B245:H245"/>
    <mergeCell ref="B246:H246"/>
    <mergeCell ref="B247:H247"/>
    <mergeCell ref="B248:H248"/>
    <mergeCell ref="B261:J261"/>
    <mergeCell ref="K261:L261"/>
    <mergeCell ref="B262:I262"/>
    <mergeCell ref="K262:L262"/>
    <mergeCell ref="B263:I263"/>
    <mergeCell ref="K263:L263"/>
    <mergeCell ref="B255:H255"/>
    <mergeCell ref="B256:H256"/>
    <mergeCell ref="B257:H257"/>
    <mergeCell ref="B258:H258"/>
    <mergeCell ref="B259:H259"/>
    <mergeCell ref="B260:H260"/>
    <mergeCell ref="A270:L270"/>
    <mergeCell ref="B267:J267"/>
    <mergeCell ref="K267:L267"/>
    <mergeCell ref="B268:J268"/>
    <mergeCell ref="K268:L268"/>
    <mergeCell ref="B269:J269"/>
    <mergeCell ref="K269:L269"/>
    <mergeCell ref="B264:J264"/>
    <mergeCell ref="K264:L264"/>
    <mergeCell ref="B265:I265"/>
    <mergeCell ref="K265:L265"/>
    <mergeCell ref="B266:J266"/>
    <mergeCell ref="K266:L266"/>
  </mergeCells>
  <dataValidations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23622047244094491" right="0.23622047244094491" top="0.31496062992125984" bottom="0.31496062992125984" header="0.19685039370078741" footer="0.19685039370078741"/>
  <pageSetup paperSize="9"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Q271"/>
  <sheetViews>
    <sheetView topLeftCell="A259" zoomScaleSheetLayoutView="100" zoomScalePageLayoutView="90" workbookViewId="0">
      <selection activeCell="S25" sqref="S25"/>
    </sheetView>
  </sheetViews>
  <sheetFormatPr defaultColWidth="9.140625" defaultRowHeight="23.25" customHeight="1"/>
  <cols>
    <col min="1" max="1" width="3.85546875" style="8" customWidth="1"/>
    <col min="2" max="2" width="19.85546875" style="1" customWidth="1"/>
    <col min="3" max="3" width="6.5703125" style="1" customWidth="1"/>
    <col min="4" max="4" width="7" style="1" customWidth="1"/>
    <col min="5" max="6" width="7.140625" style="1" customWidth="1"/>
    <col min="7" max="7" width="8.28515625" style="1" customWidth="1"/>
    <col min="8" max="8" width="7.5703125" style="1" customWidth="1"/>
    <col min="9" max="9" width="7.5703125" style="2" customWidth="1"/>
    <col min="10" max="10" width="9.7109375" style="2" customWidth="1"/>
    <col min="11" max="11" width="6.28515625" style="2" customWidth="1"/>
    <col min="12" max="12" width="10.28515625" style="55" customWidth="1"/>
    <col min="13" max="16384" width="9.140625" style="2"/>
  </cols>
  <sheetData>
    <row r="1" spans="1:12" ht="17.25" customHeight="1">
      <c r="A1" s="153" t="s">
        <v>193</v>
      </c>
      <c r="B1" s="153"/>
      <c r="C1" s="153"/>
      <c r="D1" s="153"/>
      <c r="E1" s="153"/>
      <c r="F1" s="153"/>
      <c r="G1" s="153"/>
      <c r="H1" s="153"/>
      <c r="I1" s="153"/>
      <c r="J1" s="153"/>
      <c r="K1" s="153"/>
      <c r="L1" s="153"/>
    </row>
    <row r="2" spans="1:12" ht="16.5" customHeight="1">
      <c r="A2" s="153" t="s">
        <v>194</v>
      </c>
      <c r="B2" s="153"/>
      <c r="C2" s="153"/>
      <c r="D2" s="153"/>
      <c r="E2" s="153"/>
      <c r="F2" s="153"/>
      <c r="G2" s="153"/>
      <c r="H2" s="153"/>
      <c r="I2" s="153"/>
      <c r="J2" s="153"/>
      <c r="K2" s="153"/>
      <c r="L2" s="153"/>
    </row>
    <row r="3" spans="1:12" ht="40.5" customHeight="1">
      <c r="A3" s="154" t="s">
        <v>195</v>
      </c>
      <c r="B3" s="154"/>
      <c r="C3" s="154"/>
      <c r="D3" s="154"/>
      <c r="E3" s="154"/>
      <c r="F3" s="154"/>
      <c r="G3" s="154"/>
      <c r="H3" s="154"/>
      <c r="I3" s="154"/>
      <c r="J3" s="154"/>
      <c r="K3" s="154"/>
      <c r="L3" s="154"/>
    </row>
    <row r="4" spans="1:12" ht="29.25" customHeight="1">
      <c r="A4" s="9" t="s">
        <v>0</v>
      </c>
      <c r="B4" s="208" t="s">
        <v>4</v>
      </c>
      <c r="C4" s="208"/>
      <c r="D4" s="208"/>
      <c r="E4" s="208"/>
      <c r="F4" s="208"/>
      <c r="G4" s="208"/>
      <c r="H4" s="208"/>
      <c r="I4" s="66" t="s">
        <v>2</v>
      </c>
      <c r="J4" s="66" t="s">
        <v>1</v>
      </c>
      <c r="K4" s="66" t="s">
        <v>3</v>
      </c>
      <c r="L4" s="83" t="s">
        <v>196</v>
      </c>
    </row>
    <row r="5" spans="1:12" ht="16.5" customHeight="1">
      <c r="A5" s="7"/>
      <c r="B5" s="66" t="s">
        <v>8</v>
      </c>
      <c r="C5" s="66" t="s">
        <v>169</v>
      </c>
      <c r="D5" s="66" t="s">
        <v>170</v>
      </c>
      <c r="E5" s="66" t="s">
        <v>9</v>
      </c>
      <c r="F5" s="66" t="s">
        <v>10</v>
      </c>
      <c r="G5" s="66" t="s">
        <v>11</v>
      </c>
      <c r="H5" s="66" t="s">
        <v>12</v>
      </c>
      <c r="I5" s="66"/>
      <c r="J5" s="66"/>
      <c r="K5" s="66"/>
      <c r="L5" s="63"/>
    </row>
    <row r="6" spans="1:12" ht="101.25" customHeight="1">
      <c r="A6" s="191">
        <v>1</v>
      </c>
      <c r="B6" s="118" t="s">
        <v>63</v>
      </c>
      <c r="C6" s="118"/>
      <c r="D6" s="118"/>
      <c r="E6" s="118"/>
      <c r="F6" s="118"/>
      <c r="G6" s="118"/>
      <c r="H6" s="118"/>
      <c r="I6" s="137">
        <f>H12</f>
        <v>18.833000000000002</v>
      </c>
      <c r="J6" s="203">
        <v>11927</v>
      </c>
      <c r="K6" s="175" t="s">
        <v>59</v>
      </c>
      <c r="L6" s="159">
        <f>ROUND(I6*J6%,2)</f>
        <v>2246.21</v>
      </c>
    </row>
    <row r="7" spans="1:12" ht="13.5" customHeight="1">
      <c r="A7" s="192"/>
      <c r="B7" s="18" t="s">
        <v>46</v>
      </c>
      <c r="C7" s="28">
        <v>6</v>
      </c>
      <c r="D7" s="28">
        <v>1</v>
      </c>
      <c r="E7" s="25">
        <v>1.2</v>
      </c>
      <c r="F7" s="25">
        <v>1.2</v>
      </c>
      <c r="G7" s="25">
        <v>1.125</v>
      </c>
      <c r="H7" s="47">
        <f>ROUND(PRODUCT(C7:G7),3)</f>
        <v>9.7200000000000006</v>
      </c>
      <c r="I7" s="138"/>
      <c r="J7" s="204"/>
      <c r="K7" s="176"/>
      <c r="L7" s="162"/>
    </row>
    <row r="8" spans="1:12" ht="13.5" customHeight="1">
      <c r="A8" s="192"/>
      <c r="B8" s="186" t="s">
        <v>151</v>
      </c>
      <c r="C8" s="28">
        <v>2</v>
      </c>
      <c r="D8" s="28">
        <v>1</v>
      </c>
      <c r="E8" s="25">
        <v>4.8499999999999996</v>
      </c>
      <c r="F8" s="25">
        <v>0.25</v>
      </c>
      <c r="G8" s="25">
        <f>0.25+0.1+0.075</f>
        <v>0.42499999999999999</v>
      </c>
      <c r="H8" s="47">
        <f t="shared" ref="H8:H11" si="0">ROUND(PRODUCT(C8:G8),3)</f>
        <v>1.0309999999999999</v>
      </c>
      <c r="I8" s="138"/>
      <c r="J8" s="204"/>
      <c r="K8" s="176"/>
      <c r="L8" s="162"/>
    </row>
    <row r="9" spans="1:12" ht="13.5" customHeight="1">
      <c r="A9" s="192"/>
      <c r="B9" s="187"/>
      <c r="C9" s="28">
        <v>3</v>
      </c>
      <c r="D9" s="28">
        <v>1</v>
      </c>
      <c r="E9" s="25">
        <v>4.3</v>
      </c>
      <c r="F9" s="25">
        <v>0.25</v>
      </c>
      <c r="G9" s="25">
        <f>0.3+0.1+0.075</f>
        <v>0.47500000000000003</v>
      </c>
      <c r="H9" s="47">
        <f t="shared" si="0"/>
        <v>1.532</v>
      </c>
      <c r="I9" s="138"/>
      <c r="J9" s="204"/>
      <c r="K9" s="176"/>
      <c r="L9" s="162"/>
    </row>
    <row r="10" spans="1:12" ht="13.5" customHeight="1">
      <c r="A10" s="192"/>
      <c r="B10" s="18" t="s">
        <v>150</v>
      </c>
      <c r="C10" s="28">
        <v>1</v>
      </c>
      <c r="D10" s="28">
        <v>1</v>
      </c>
      <c r="E10" s="25">
        <f>2.5+1.2+2*0.975+1.6</f>
        <v>7.25</v>
      </c>
      <c r="F10" s="25">
        <v>0.25</v>
      </c>
      <c r="G10" s="25">
        <v>0.42499999999999999</v>
      </c>
      <c r="H10" s="47">
        <f t="shared" si="0"/>
        <v>0.77</v>
      </c>
      <c r="I10" s="138"/>
      <c r="J10" s="204"/>
      <c r="K10" s="176"/>
      <c r="L10" s="162"/>
    </row>
    <row r="11" spans="1:12" ht="13.5" customHeight="1">
      <c r="A11" s="192"/>
      <c r="B11" s="65" t="s">
        <v>152</v>
      </c>
      <c r="C11" s="28">
        <v>1</v>
      </c>
      <c r="D11" s="28">
        <v>1</v>
      </c>
      <c r="E11" s="25">
        <v>1.835</v>
      </c>
      <c r="F11" s="25">
        <v>2.1</v>
      </c>
      <c r="G11" s="25">
        <v>1.5</v>
      </c>
      <c r="H11" s="47">
        <f t="shared" si="0"/>
        <v>5.78</v>
      </c>
      <c r="I11" s="138"/>
      <c r="J11" s="204"/>
      <c r="K11" s="176"/>
      <c r="L11" s="162"/>
    </row>
    <row r="12" spans="1:12" ht="13.5" customHeight="1">
      <c r="A12" s="192"/>
      <c r="B12" s="65"/>
      <c r="C12" s="61"/>
      <c r="D12" s="61"/>
      <c r="E12" s="19"/>
      <c r="F12" s="19"/>
      <c r="G12" s="19"/>
      <c r="H12" s="48">
        <f>SUM(H7:H11)</f>
        <v>18.833000000000002</v>
      </c>
      <c r="I12" s="139"/>
      <c r="J12" s="205"/>
      <c r="K12" s="177"/>
      <c r="L12" s="160"/>
    </row>
    <row r="13" spans="1:12" ht="29.25" customHeight="1">
      <c r="A13" s="192"/>
      <c r="B13" s="188" t="s">
        <v>191</v>
      </c>
      <c r="C13" s="189"/>
      <c r="D13" s="189"/>
      <c r="E13" s="189"/>
      <c r="F13" s="189"/>
      <c r="G13" s="189"/>
      <c r="H13" s="190"/>
      <c r="I13" s="68"/>
      <c r="J13" s="75"/>
      <c r="K13" s="74"/>
      <c r="L13" s="69"/>
    </row>
    <row r="14" spans="1:12" ht="18.75" customHeight="1">
      <c r="A14" s="193"/>
      <c r="B14" s="71"/>
      <c r="C14" s="28">
        <v>1</v>
      </c>
      <c r="D14" s="28">
        <v>1</v>
      </c>
      <c r="E14" s="25">
        <f>E11</f>
        <v>1.835</v>
      </c>
      <c r="F14" s="25">
        <f>F11</f>
        <v>2.1</v>
      </c>
      <c r="G14" s="25">
        <v>0.17599999999999999</v>
      </c>
      <c r="H14" s="48">
        <f t="shared" ref="H14" si="1">ROUND(PRODUCT(C14:G14),3)</f>
        <v>0.67800000000000005</v>
      </c>
      <c r="I14" s="44">
        <f>H14</f>
        <v>0.67800000000000005</v>
      </c>
      <c r="J14" s="79">
        <v>19238</v>
      </c>
      <c r="K14" s="17" t="s">
        <v>192</v>
      </c>
      <c r="L14" s="72">
        <f>ROUND(J14*I14%,2)</f>
        <v>130.43</v>
      </c>
    </row>
    <row r="15" spans="1:12" ht="63.75" customHeight="1">
      <c r="A15" s="191">
        <v>2</v>
      </c>
      <c r="B15" s="127" t="s">
        <v>136</v>
      </c>
      <c r="C15" s="127"/>
      <c r="D15" s="127"/>
      <c r="E15" s="127"/>
      <c r="F15" s="127"/>
      <c r="G15" s="127"/>
      <c r="H15" s="127"/>
      <c r="I15" s="194">
        <f>H23</f>
        <v>41.575000000000003</v>
      </c>
      <c r="J15" s="197">
        <v>322</v>
      </c>
      <c r="K15" s="200" t="s">
        <v>6</v>
      </c>
      <c r="L15" s="159">
        <f>ROUND(J15*I15,2)</f>
        <v>13387.15</v>
      </c>
    </row>
    <row r="16" spans="1:12" ht="12.75" customHeight="1">
      <c r="A16" s="192"/>
      <c r="B16" s="18" t="s">
        <v>46</v>
      </c>
      <c r="C16" s="28">
        <v>6</v>
      </c>
      <c r="D16" s="41">
        <f>D7</f>
        <v>1</v>
      </c>
      <c r="E16" s="25">
        <v>1.2</v>
      </c>
      <c r="F16" s="25">
        <v>1.2</v>
      </c>
      <c r="G16" s="28"/>
      <c r="H16" s="47">
        <f>ROUND(PRODUCT(C16:G16),3)</f>
        <v>8.64</v>
      </c>
      <c r="I16" s="195"/>
      <c r="J16" s="198"/>
      <c r="K16" s="201"/>
      <c r="L16" s="162"/>
    </row>
    <row r="17" spans="1:12" ht="12.75" customHeight="1">
      <c r="A17" s="192"/>
      <c r="B17" s="186" t="s">
        <v>151</v>
      </c>
      <c r="C17" s="46">
        <v>2</v>
      </c>
      <c r="D17" s="41">
        <v>1</v>
      </c>
      <c r="E17" s="25">
        <v>4.8499999999999996</v>
      </c>
      <c r="F17" s="25">
        <v>0.25</v>
      </c>
      <c r="G17" s="28"/>
      <c r="H17" s="47">
        <f t="shared" ref="H17:H22" si="2">ROUND(PRODUCT(C17:G17),3)</f>
        <v>2.4249999999999998</v>
      </c>
      <c r="I17" s="195"/>
      <c r="J17" s="198"/>
      <c r="K17" s="201"/>
      <c r="L17" s="162"/>
    </row>
    <row r="18" spans="1:12" ht="12.75" customHeight="1">
      <c r="A18" s="192"/>
      <c r="B18" s="187"/>
      <c r="C18" s="46">
        <v>3</v>
      </c>
      <c r="D18" s="41">
        <v>1</v>
      </c>
      <c r="E18" s="25">
        <v>4.3</v>
      </c>
      <c r="F18" s="25">
        <v>0.25</v>
      </c>
      <c r="G18" s="28"/>
      <c r="H18" s="47">
        <f t="shared" si="2"/>
        <v>3.2250000000000001</v>
      </c>
      <c r="I18" s="195"/>
      <c r="J18" s="198"/>
      <c r="K18" s="201"/>
      <c r="L18" s="162"/>
    </row>
    <row r="19" spans="1:12" ht="12.75" customHeight="1">
      <c r="A19" s="192"/>
      <c r="B19" s="18" t="s">
        <v>150</v>
      </c>
      <c r="C19" s="28">
        <v>1</v>
      </c>
      <c r="D19" s="41">
        <v>1</v>
      </c>
      <c r="E19" s="25">
        <f>E10</f>
        <v>7.25</v>
      </c>
      <c r="F19" s="25">
        <v>0.25</v>
      </c>
      <c r="G19" s="28"/>
      <c r="H19" s="47">
        <f t="shared" si="2"/>
        <v>1.8129999999999999</v>
      </c>
      <c r="I19" s="195"/>
      <c r="J19" s="198"/>
      <c r="K19" s="201"/>
      <c r="L19" s="162"/>
    </row>
    <row r="20" spans="1:12" ht="12.75" customHeight="1">
      <c r="A20" s="192"/>
      <c r="B20" s="65" t="s">
        <v>114</v>
      </c>
      <c r="C20" s="28">
        <v>1</v>
      </c>
      <c r="D20" s="41">
        <v>1</v>
      </c>
      <c r="E20" s="25">
        <v>4.3499999999999996</v>
      </c>
      <c r="F20" s="25">
        <v>4.05</v>
      </c>
      <c r="G20" s="28"/>
      <c r="H20" s="47">
        <f t="shared" si="2"/>
        <v>17.617999999999999</v>
      </c>
      <c r="I20" s="195"/>
      <c r="J20" s="198"/>
      <c r="K20" s="201"/>
      <c r="L20" s="162"/>
    </row>
    <row r="21" spans="1:12" ht="12.75" customHeight="1">
      <c r="A21" s="192"/>
      <c r="B21" s="65" t="s">
        <v>93</v>
      </c>
      <c r="C21" s="28">
        <v>1</v>
      </c>
      <c r="D21" s="41">
        <v>1</v>
      </c>
      <c r="E21" s="25">
        <v>4</v>
      </c>
      <c r="F21" s="25">
        <v>1</v>
      </c>
      <c r="G21" s="28"/>
      <c r="H21" s="47">
        <f t="shared" si="2"/>
        <v>4</v>
      </c>
      <c r="I21" s="195"/>
      <c r="J21" s="198"/>
      <c r="K21" s="201"/>
      <c r="L21" s="162"/>
    </row>
    <row r="22" spans="1:12" ht="12.75" customHeight="1">
      <c r="A22" s="192"/>
      <c r="B22" s="65" t="s">
        <v>45</v>
      </c>
      <c r="C22" s="28">
        <v>1</v>
      </c>
      <c r="D22" s="41">
        <v>1</v>
      </c>
      <c r="E22" s="25">
        <f>E11</f>
        <v>1.835</v>
      </c>
      <c r="F22" s="25">
        <f>F11</f>
        <v>2.1</v>
      </c>
      <c r="G22" s="28"/>
      <c r="H22" s="47">
        <f t="shared" si="2"/>
        <v>3.8540000000000001</v>
      </c>
      <c r="I22" s="195"/>
      <c r="J22" s="198"/>
      <c r="K22" s="201"/>
      <c r="L22" s="162"/>
    </row>
    <row r="23" spans="1:12" ht="12.75" customHeight="1">
      <c r="A23" s="193"/>
      <c r="B23" s="65"/>
      <c r="C23" s="28"/>
      <c r="D23" s="28"/>
      <c r="E23" s="28"/>
      <c r="F23" s="28"/>
      <c r="G23" s="28"/>
      <c r="H23" s="48">
        <f>SUM(H16:H22)</f>
        <v>41.575000000000003</v>
      </c>
      <c r="I23" s="196"/>
      <c r="J23" s="199"/>
      <c r="K23" s="202"/>
      <c r="L23" s="160"/>
    </row>
    <row r="24" spans="1:12" ht="56.25" customHeight="1">
      <c r="A24" s="191">
        <v>3</v>
      </c>
      <c r="B24" s="118" t="s">
        <v>137</v>
      </c>
      <c r="C24" s="118"/>
      <c r="D24" s="118"/>
      <c r="E24" s="118"/>
      <c r="F24" s="118"/>
      <c r="G24" s="118"/>
      <c r="H24" s="118"/>
      <c r="I24" s="137">
        <f>H33</f>
        <v>3.5089999999999995</v>
      </c>
      <c r="J24" s="140">
        <v>4521.93</v>
      </c>
      <c r="K24" s="157" t="s">
        <v>5</v>
      </c>
      <c r="L24" s="159">
        <f>ROUND(J24*I24,2)</f>
        <v>15867.45</v>
      </c>
    </row>
    <row r="25" spans="1:12" ht="12.75" customHeight="1">
      <c r="A25" s="192"/>
      <c r="B25" s="18" t="s">
        <v>46</v>
      </c>
      <c r="C25" s="28">
        <v>6</v>
      </c>
      <c r="D25" s="28">
        <f>D7</f>
        <v>1</v>
      </c>
      <c r="E25" s="25">
        <v>1.2</v>
      </c>
      <c r="F25" s="25">
        <v>1.2</v>
      </c>
      <c r="G25" s="25">
        <v>0.1</v>
      </c>
      <c r="H25" s="47">
        <f>ROUND(PRODUCT(C25:G25),3)</f>
        <v>0.86399999999999999</v>
      </c>
      <c r="I25" s="138"/>
      <c r="J25" s="141"/>
      <c r="K25" s="161"/>
      <c r="L25" s="162"/>
    </row>
    <row r="26" spans="1:12" ht="12.75" customHeight="1">
      <c r="A26" s="192"/>
      <c r="B26" s="186" t="s">
        <v>151</v>
      </c>
      <c r="C26" s="28">
        <v>2</v>
      </c>
      <c r="D26" s="28">
        <v>1</v>
      </c>
      <c r="E26" s="25">
        <v>4.8499999999999996</v>
      </c>
      <c r="F26" s="25">
        <v>0.25</v>
      </c>
      <c r="G26" s="25">
        <v>0.05</v>
      </c>
      <c r="H26" s="47">
        <f t="shared" ref="H26:H32" si="3">ROUND(PRODUCT(C26:G26),3)</f>
        <v>0.121</v>
      </c>
      <c r="I26" s="138"/>
      <c r="J26" s="141"/>
      <c r="K26" s="161"/>
      <c r="L26" s="162"/>
    </row>
    <row r="27" spans="1:12" ht="12.75" customHeight="1">
      <c r="A27" s="192"/>
      <c r="B27" s="187"/>
      <c r="C27" s="28">
        <v>3</v>
      </c>
      <c r="D27" s="28">
        <v>1</v>
      </c>
      <c r="E27" s="25">
        <v>4.3</v>
      </c>
      <c r="F27" s="25">
        <v>0.25</v>
      </c>
      <c r="G27" s="25">
        <v>0.05</v>
      </c>
      <c r="H27" s="47">
        <f t="shared" si="3"/>
        <v>0.161</v>
      </c>
      <c r="I27" s="138"/>
      <c r="J27" s="141"/>
      <c r="K27" s="161"/>
      <c r="L27" s="162"/>
    </row>
    <row r="28" spans="1:12" ht="12.75" customHeight="1">
      <c r="A28" s="192"/>
      <c r="B28" s="18" t="s">
        <v>150</v>
      </c>
      <c r="C28" s="28">
        <v>1</v>
      </c>
      <c r="D28" s="28">
        <v>1</v>
      </c>
      <c r="E28" s="25">
        <f>E19</f>
        <v>7.25</v>
      </c>
      <c r="F28" s="25">
        <v>0.25</v>
      </c>
      <c r="G28" s="25">
        <v>0.05</v>
      </c>
      <c r="H28" s="47">
        <f t="shared" si="3"/>
        <v>9.0999999999999998E-2</v>
      </c>
      <c r="I28" s="138"/>
      <c r="J28" s="141"/>
      <c r="K28" s="161"/>
      <c r="L28" s="162"/>
    </row>
    <row r="29" spans="1:12" ht="12.75" customHeight="1">
      <c r="A29" s="192"/>
      <c r="B29" s="65" t="str">
        <f>B20</f>
        <v xml:space="preserve">Floor </v>
      </c>
      <c r="C29" s="28">
        <v>1</v>
      </c>
      <c r="D29" s="28">
        <v>1</v>
      </c>
      <c r="E29" s="25">
        <f>E20</f>
        <v>4.3499999999999996</v>
      </c>
      <c r="F29" s="25">
        <f t="shared" ref="F29" si="4">F20</f>
        <v>4.05</v>
      </c>
      <c r="G29" s="25">
        <v>7.4999999999999997E-2</v>
      </c>
      <c r="H29" s="47">
        <f t="shared" si="3"/>
        <v>1.321</v>
      </c>
      <c r="I29" s="138"/>
      <c r="J29" s="141"/>
      <c r="K29" s="161"/>
      <c r="L29" s="162"/>
    </row>
    <row r="30" spans="1:12" ht="12.75" customHeight="1">
      <c r="A30" s="192"/>
      <c r="B30" s="65" t="s">
        <v>93</v>
      </c>
      <c r="C30" s="28">
        <v>1</v>
      </c>
      <c r="D30" s="28">
        <f>D21</f>
        <v>1</v>
      </c>
      <c r="E30" s="25">
        <v>4</v>
      </c>
      <c r="F30" s="25">
        <v>1</v>
      </c>
      <c r="G30" s="25">
        <v>7.4999999999999997E-2</v>
      </c>
      <c r="H30" s="47">
        <f t="shared" si="3"/>
        <v>0.3</v>
      </c>
      <c r="I30" s="138"/>
      <c r="J30" s="141"/>
      <c r="K30" s="161"/>
      <c r="L30" s="162"/>
    </row>
    <row r="31" spans="1:12" ht="12.75" customHeight="1">
      <c r="A31" s="192"/>
      <c r="B31" s="186" t="s">
        <v>156</v>
      </c>
      <c r="C31" s="28">
        <v>2</v>
      </c>
      <c r="D31" s="28">
        <v>1</v>
      </c>
      <c r="E31" s="25">
        <v>5.0999999999999996</v>
      </c>
      <c r="F31" s="25">
        <v>0.45</v>
      </c>
      <c r="G31" s="25">
        <v>7.4999999999999997E-2</v>
      </c>
      <c r="H31" s="47">
        <f t="shared" si="3"/>
        <v>0.34399999999999997</v>
      </c>
      <c r="I31" s="138"/>
      <c r="J31" s="141"/>
      <c r="K31" s="161"/>
      <c r="L31" s="162"/>
    </row>
    <row r="32" spans="1:12" ht="12.75" customHeight="1">
      <c r="A32" s="192"/>
      <c r="B32" s="187"/>
      <c r="C32" s="28">
        <v>2</v>
      </c>
      <c r="D32" s="28">
        <v>1</v>
      </c>
      <c r="E32" s="25">
        <v>4.55</v>
      </c>
      <c r="F32" s="25">
        <v>0.45</v>
      </c>
      <c r="G32" s="25">
        <v>7.4999999999999997E-2</v>
      </c>
      <c r="H32" s="47">
        <f t="shared" si="3"/>
        <v>0.307</v>
      </c>
      <c r="I32" s="138"/>
      <c r="J32" s="141"/>
      <c r="K32" s="161"/>
      <c r="L32" s="162"/>
    </row>
    <row r="33" spans="1:12" ht="12.75" customHeight="1">
      <c r="A33" s="193"/>
      <c r="B33" s="65"/>
      <c r="C33" s="61"/>
      <c r="D33" s="61"/>
      <c r="E33" s="61"/>
      <c r="F33" s="61"/>
      <c r="G33" s="61"/>
      <c r="H33" s="48">
        <f>SUM(H25:H32)</f>
        <v>3.5089999999999995</v>
      </c>
      <c r="I33" s="139"/>
      <c r="J33" s="142"/>
      <c r="K33" s="158"/>
      <c r="L33" s="160"/>
    </row>
    <row r="34" spans="1:12" ht="109.5" customHeight="1">
      <c r="A34" s="15">
        <v>4</v>
      </c>
      <c r="B34" s="118" t="s">
        <v>171</v>
      </c>
      <c r="C34" s="118"/>
      <c r="D34" s="118"/>
      <c r="E34" s="118"/>
      <c r="F34" s="118"/>
      <c r="G34" s="118"/>
      <c r="H34" s="118"/>
      <c r="I34" s="152">
        <f>H38</f>
        <v>6.556</v>
      </c>
      <c r="J34" s="132">
        <v>245.01</v>
      </c>
      <c r="K34" s="206" t="s">
        <v>6</v>
      </c>
      <c r="L34" s="207">
        <f>ROUND(J34*I34,2)</f>
        <v>1606.29</v>
      </c>
    </row>
    <row r="35" spans="1:12" ht="12.75" customHeight="1">
      <c r="A35" s="15"/>
      <c r="B35" s="73"/>
      <c r="C35" s="28">
        <v>2</v>
      </c>
      <c r="D35" s="28">
        <v>1</v>
      </c>
      <c r="E35" s="25">
        <v>4.8499999999999996</v>
      </c>
      <c r="F35" s="25">
        <v>0.25</v>
      </c>
      <c r="G35" s="25"/>
      <c r="H35" s="47">
        <f>ROUND(PRODUCT(C35:G35),3)</f>
        <v>2.4249999999999998</v>
      </c>
      <c r="I35" s="152"/>
      <c r="J35" s="132"/>
      <c r="K35" s="206"/>
      <c r="L35" s="207"/>
    </row>
    <row r="36" spans="1:12" ht="12.75" customHeight="1">
      <c r="A36" s="15"/>
      <c r="B36" s="73"/>
      <c r="C36" s="28">
        <v>3</v>
      </c>
      <c r="D36" s="28">
        <v>1</v>
      </c>
      <c r="E36" s="25">
        <v>4.3</v>
      </c>
      <c r="F36" s="25">
        <v>0.25</v>
      </c>
      <c r="G36" s="25"/>
      <c r="H36" s="47">
        <f t="shared" ref="H36:H37" si="5">ROUND(PRODUCT(C36:G36),3)</f>
        <v>3.2250000000000001</v>
      </c>
      <c r="I36" s="152"/>
      <c r="J36" s="132"/>
      <c r="K36" s="206"/>
      <c r="L36" s="207"/>
    </row>
    <row r="37" spans="1:12" ht="12.75" customHeight="1">
      <c r="A37" s="15"/>
      <c r="B37" s="73"/>
      <c r="C37" s="28">
        <v>1</v>
      </c>
      <c r="D37" s="28">
        <v>1</v>
      </c>
      <c r="E37" s="25">
        <f>E28</f>
        <v>7.25</v>
      </c>
      <c r="F37" s="25">
        <v>0.125</v>
      </c>
      <c r="G37" s="25"/>
      <c r="H37" s="47">
        <f t="shared" si="5"/>
        <v>0.90600000000000003</v>
      </c>
      <c r="I37" s="152"/>
      <c r="J37" s="132"/>
      <c r="K37" s="206"/>
      <c r="L37" s="207"/>
    </row>
    <row r="38" spans="1:12" ht="12.75" customHeight="1">
      <c r="A38" s="15"/>
      <c r="B38" s="73"/>
      <c r="C38" s="70"/>
      <c r="D38" s="70"/>
      <c r="E38" s="70"/>
      <c r="F38" s="70"/>
      <c r="G38" s="70"/>
      <c r="H38" s="48">
        <f>SUM(H35:H37)</f>
        <v>6.556</v>
      </c>
      <c r="I38" s="152"/>
      <c r="J38" s="132"/>
      <c r="K38" s="206"/>
      <c r="L38" s="207"/>
    </row>
    <row r="39" spans="1:12" ht="39" customHeight="1">
      <c r="A39" s="15">
        <v>5</v>
      </c>
      <c r="B39" s="127" t="s">
        <v>138</v>
      </c>
      <c r="C39" s="127"/>
      <c r="D39" s="127"/>
      <c r="E39" s="127"/>
      <c r="F39" s="127"/>
      <c r="G39" s="127"/>
      <c r="H39" s="127"/>
      <c r="I39" s="194">
        <f>H43</f>
        <v>6.5600000000000005</v>
      </c>
      <c r="J39" s="197">
        <v>4872.88</v>
      </c>
      <c r="K39" s="200" t="s">
        <v>5</v>
      </c>
      <c r="L39" s="159">
        <f>ROUND(J39*I39,2)</f>
        <v>31966.09</v>
      </c>
    </row>
    <row r="40" spans="1:12" ht="12.75" customHeight="1">
      <c r="A40" s="15"/>
      <c r="B40" s="61" t="s">
        <v>17</v>
      </c>
      <c r="C40" s="41">
        <v>1</v>
      </c>
      <c r="D40" s="41">
        <v>1</v>
      </c>
      <c r="E40" s="25">
        <f>4.85*2+3*4.3</f>
        <v>22.599999999999998</v>
      </c>
      <c r="F40" s="25">
        <v>0.25</v>
      </c>
      <c r="G40" s="25">
        <v>0.6</v>
      </c>
      <c r="H40" s="47">
        <f>ROUND(PRODUCT(C40:G40),3)</f>
        <v>3.39</v>
      </c>
      <c r="I40" s="195"/>
      <c r="J40" s="198"/>
      <c r="K40" s="201"/>
      <c r="L40" s="162"/>
    </row>
    <row r="41" spans="1:12" ht="12.75" customHeight="1">
      <c r="A41" s="15"/>
      <c r="B41" s="65" t="s">
        <v>94</v>
      </c>
      <c r="C41" s="41">
        <v>1</v>
      </c>
      <c r="D41" s="41">
        <v>1</v>
      </c>
      <c r="E41" s="25">
        <v>6</v>
      </c>
      <c r="F41" s="25">
        <v>0.25</v>
      </c>
      <c r="G41" s="25">
        <v>0.3</v>
      </c>
      <c r="H41" s="47">
        <f>ROUND(PRODUCT(C41:G41),3)</f>
        <v>0.45</v>
      </c>
      <c r="I41" s="195"/>
      <c r="J41" s="198"/>
      <c r="K41" s="201"/>
      <c r="L41" s="162"/>
    </row>
    <row r="42" spans="1:12" ht="12.75" customHeight="1">
      <c r="A42" s="15"/>
      <c r="B42" s="61" t="s">
        <v>120</v>
      </c>
      <c r="C42" s="41">
        <v>1</v>
      </c>
      <c r="D42" s="41">
        <v>1</v>
      </c>
      <c r="E42" s="25">
        <v>6.4</v>
      </c>
      <c r="F42" s="25">
        <v>0.25</v>
      </c>
      <c r="G42" s="25">
        <v>1.7</v>
      </c>
      <c r="H42" s="47">
        <f t="shared" ref="H42" si="6">ROUND(PRODUCT(C42:G42),3)</f>
        <v>2.72</v>
      </c>
      <c r="I42" s="195"/>
      <c r="J42" s="198"/>
      <c r="K42" s="201"/>
      <c r="L42" s="162"/>
    </row>
    <row r="43" spans="1:12" ht="12.75" customHeight="1">
      <c r="A43" s="15"/>
      <c r="B43" s="61"/>
      <c r="C43" s="61"/>
      <c r="D43" s="61"/>
      <c r="E43" s="61"/>
      <c r="F43" s="61"/>
      <c r="G43" s="61"/>
      <c r="H43" s="48">
        <f>SUM(H40:H42)</f>
        <v>6.5600000000000005</v>
      </c>
      <c r="I43" s="196"/>
      <c r="J43" s="199"/>
      <c r="K43" s="202"/>
      <c r="L43" s="160"/>
    </row>
    <row r="44" spans="1:12" ht="43.5" customHeight="1">
      <c r="A44" s="15">
        <v>6</v>
      </c>
      <c r="B44" s="127" t="s">
        <v>139</v>
      </c>
      <c r="C44" s="127"/>
      <c r="D44" s="127"/>
      <c r="E44" s="127"/>
      <c r="F44" s="127"/>
      <c r="G44" s="127"/>
      <c r="H44" s="127"/>
      <c r="I44" s="194">
        <f>H49</f>
        <v>12.02</v>
      </c>
      <c r="J44" s="197">
        <v>5095.88</v>
      </c>
      <c r="K44" s="200" t="s">
        <v>5</v>
      </c>
      <c r="L44" s="159">
        <f>ROUND(J44*I44,2)</f>
        <v>61252.480000000003</v>
      </c>
    </row>
    <row r="45" spans="1:12" ht="12.75" customHeight="1">
      <c r="A45" s="15"/>
      <c r="B45" s="61" t="s">
        <v>95</v>
      </c>
      <c r="C45" s="28">
        <v>2</v>
      </c>
      <c r="D45" s="28">
        <v>1</v>
      </c>
      <c r="E45" s="25">
        <v>4.3499999999999996</v>
      </c>
      <c r="F45" s="25">
        <v>0.25</v>
      </c>
      <c r="G45" s="25">
        <v>2.7</v>
      </c>
      <c r="H45" s="47">
        <f t="shared" ref="H45:H48" si="7">ROUND(PRODUCT(C45:G45),3)</f>
        <v>5.8730000000000002</v>
      </c>
      <c r="I45" s="195"/>
      <c r="J45" s="198"/>
      <c r="K45" s="201"/>
      <c r="L45" s="162"/>
    </row>
    <row r="46" spans="1:12" ht="12.75" customHeight="1">
      <c r="A46" s="15"/>
      <c r="B46" s="61"/>
      <c r="C46" s="28">
        <v>3</v>
      </c>
      <c r="D46" s="28">
        <v>1</v>
      </c>
      <c r="E46" s="25">
        <v>4.05</v>
      </c>
      <c r="F46" s="25">
        <v>0.25</v>
      </c>
      <c r="G46" s="25">
        <v>2.6</v>
      </c>
      <c r="H46" s="47">
        <f t="shared" si="7"/>
        <v>7.8979999999999997</v>
      </c>
      <c r="I46" s="195"/>
      <c r="J46" s="198"/>
      <c r="K46" s="201"/>
      <c r="L46" s="162"/>
    </row>
    <row r="47" spans="1:12" ht="12.75" customHeight="1">
      <c r="A47" s="15"/>
      <c r="B47" s="61" t="s">
        <v>90</v>
      </c>
      <c r="C47" s="28">
        <v>1</v>
      </c>
      <c r="D47" s="28">
        <v>-1</v>
      </c>
      <c r="E47" s="25">
        <v>2.0499999999999998</v>
      </c>
      <c r="F47" s="25">
        <v>0.25</v>
      </c>
      <c r="G47" s="25">
        <v>2.1</v>
      </c>
      <c r="H47" s="47">
        <f>ROUND(PRODUCT(C47:G47),3)</f>
        <v>-1.0760000000000001</v>
      </c>
      <c r="I47" s="195"/>
      <c r="J47" s="198"/>
      <c r="K47" s="201"/>
      <c r="L47" s="162"/>
    </row>
    <row r="48" spans="1:12" ht="12.75" customHeight="1">
      <c r="A48" s="15"/>
      <c r="B48" s="65" t="s">
        <v>153</v>
      </c>
      <c r="C48" s="28">
        <v>10</v>
      </c>
      <c r="D48" s="28">
        <v>-1</v>
      </c>
      <c r="E48" s="25">
        <v>0.6</v>
      </c>
      <c r="F48" s="25">
        <v>0.25</v>
      </c>
      <c r="G48" s="25">
        <v>0.45</v>
      </c>
      <c r="H48" s="47">
        <f t="shared" si="7"/>
        <v>-0.67500000000000004</v>
      </c>
      <c r="I48" s="195"/>
      <c r="J48" s="198"/>
      <c r="K48" s="201"/>
      <c r="L48" s="162"/>
    </row>
    <row r="49" spans="1:12" ht="12.75" customHeight="1">
      <c r="A49" s="15"/>
      <c r="B49" s="61"/>
      <c r="C49" s="61"/>
      <c r="D49" s="61"/>
      <c r="E49" s="61"/>
      <c r="F49" s="61"/>
      <c r="G49" s="61"/>
      <c r="H49" s="48">
        <f>SUM(H45:H48)</f>
        <v>12.02</v>
      </c>
      <c r="I49" s="196"/>
      <c r="J49" s="199"/>
      <c r="K49" s="202"/>
      <c r="L49" s="160"/>
    </row>
    <row r="50" spans="1:12" ht="41.25" customHeight="1">
      <c r="A50" s="15">
        <v>7</v>
      </c>
      <c r="B50" s="118" t="s">
        <v>140</v>
      </c>
      <c r="C50" s="118"/>
      <c r="D50" s="118"/>
      <c r="E50" s="118"/>
      <c r="F50" s="118"/>
      <c r="G50" s="118"/>
      <c r="H50" s="118"/>
      <c r="I50" s="137">
        <f>H55</f>
        <v>22.995999999999999</v>
      </c>
      <c r="J50" s="140">
        <v>668.33</v>
      </c>
      <c r="K50" s="157" t="s">
        <v>6</v>
      </c>
      <c r="L50" s="159">
        <f>ROUND(J50*I50,2)</f>
        <v>15368.92</v>
      </c>
    </row>
    <row r="51" spans="1:12" ht="13.5" customHeight="1">
      <c r="A51" s="15"/>
      <c r="B51" s="61" t="s">
        <v>47</v>
      </c>
      <c r="C51" s="41">
        <v>1</v>
      </c>
      <c r="D51" s="41">
        <v>1</v>
      </c>
      <c r="E51" s="25">
        <f>E10</f>
        <v>7.25</v>
      </c>
      <c r="F51" s="25"/>
      <c r="G51" s="25">
        <v>2.7250000000000001</v>
      </c>
      <c r="H51" s="47">
        <f t="shared" ref="H51:H54" si="8">ROUND(PRODUCT(C51:G51),3)</f>
        <v>19.756</v>
      </c>
      <c r="I51" s="138"/>
      <c r="J51" s="141"/>
      <c r="K51" s="161"/>
      <c r="L51" s="162"/>
    </row>
    <row r="52" spans="1:12" ht="13.5" customHeight="1">
      <c r="A52" s="15"/>
      <c r="B52" s="61" t="s">
        <v>90</v>
      </c>
      <c r="C52" s="41">
        <v>3</v>
      </c>
      <c r="D52" s="41">
        <v>-1</v>
      </c>
      <c r="E52" s="25">
        <v>0.75</v>
      </c>
      <c r="F52" s="25"/>
      <c r="G52" s="25">
        <v>1.95</v>
      </c>
      <c r="H52" s="47">
        <f t="shared" si="8"/>
        <v>-4.3879999999999999</v>
      </c>
      <c r="I52" s="138"/>
      <c r="J52" s="141"/>
      <c r="K52" s="161"/>
      <c r="L52" s="162"/>
    </row>
    <row r="53" spans="1:12" ht="13.5" customHeight="1">
      <c r="A53" s="15"/>
      <c r="B53" s="61" t="s">
        <v>48</v>
      </c>
      <c r="C53" s="41">
        <v>1</v>
      </c>
      <c r="D53" s="41">
        <v>1</v>
      </c>
      <c r="E53" s="25">
        <f>2*5.7+2*5.15</f>
        <v>21.700000000000003</v>
      </c>
      <c r="F53" s="25"/>
      <c r="G53" s="25">
        <v>0.3</v>
      </c>
      <c r="H53" s="47">
        <f t="shared" si="8"/>
        <v>6.51</v>
      </c>
      <c r="I53" s="138"/>
      <c r="J53" s="141"/>
      <c r="K53" s="161"/>
      <c r="L53" s="162"/>
    </row>
    <row r="54" spans="1:12" ht="13.5" customHeight="1">
      <c r="A54" s="15"/>
      <c r="B54" s="1" t="s">
        <v>154</v>
      </c>
      <c r="C54" s="41">
        <v>1</v>
      </c>
      <c r="D54" s="41">
        <v>1</v>
      </c>
      <c r="E54" s="25">
        <f>2.725+1</f>
        <v>3.7250000000000001</v>
      </c>
      <c r="F54" s="25"/>
      <c r="G54" s="25">
        <v>0.3</v>
      </c>
      <c r="H54" s="47">
        <f t="shared" si="8"/>
        <v>1.1180000000000001</v>
      </c>
      <c r="I54" s="138"/>
      <c r="J54" s="141"/>
      <c r="K54" s="161"/>
      <c r="L54" s="162"/>
    </row>
    <row r="55" spans="1:12" ht="13.5" customHeight="1">
      <c r="A55" s="15"/>
      <c r="B55" s="61"/>
      <c r="C55" s="61"/>
      <c r="D55" s="61"/>
      <c r="E55" s="19"/>
      <c r="F55" s="61"/>
      <c r="G55" s="61"/>
      <c r="H55" s="48">
        <f>SUM(H51:H54)</f>
        <v>22.995999999999999</v>
      </c>
      <c r="I55" s="139"/>
      <c r="J55" s="142"/>
      <c r="K55" s="158"/>
      <c r="L55" s="160"/>
    </row>
    <row r="56" spans="1:12" ht="80.25" customHeight="1">
      <c r="A56" s="15">
        <v>8</v>
      </c>
      <c r="B56" s="118" t="s">
        <v>64</v>
      </c>
      <c r="C56" s="118"/>
      <c r="D56" s="118"/>
      <c r="E56" s="118"/>
      <c r="F56" s="118"/>
      <c r="G56" s="118"/>
      <c r="H56" s="118"/>
      <c r="I56" s="137">
        <f>H57</f>
        <v>12.43</v>
      </c>
      <c r="J56" s="140">
        <v>7754</v>
      </c>
      <c r="K56" s="175" t="s">
        <v>59</v>
      </c>
      <c r="L56" s="159">
        <f>ROUND(I56*J56%,2)</f>
        <v>963.82</v>
      </c>
    </row>
    <row r="57" spans="1:12" ht="14.25" customHeight="1">
      <c r="A57" s="15"/>
      <c r="B57" s="65" t="s">
        <v>89</v>
      </c>
      <c r="C57" s="28">
        <v>1</v>
      </c>
      <c r="D57" s="61"/>
      <c r="E57" s="61">
        <v>0.66</v>
      </c>
      <c r="F57" s="21">
        <f>I6</f>
        <v>18.833000000000002</v>
      </c>
      <c r="G57" s="61"/>
      <c r="H57" s="48">
        <f>ROUND(PRODUCT(C57:G57),3)</f>
        <v>12.43</v>
      </c>
      <c r="I57" s="139"/>
      <c r="J57" s="142"/>
      <c r="K57" s="177"/>
      <c r="L57" s="160"/>
    </row>
    <row r="58" spans="1:12" ht="80.25" customHeight="1">
      <c r="A58" s="15">
        <v>9</v>
      </c>
      <c r="B58" s="118" t="s">
        <v>141</v>
      </c>
      <c r="C58" s="118"/>
      <c r="D58" s="118"/>
      <c r="E58" s="118"/>
      <c r="F58" s="118"/>
      <c r="G58" s="118"/>
      <c r="H58" s="118"/>
      <c r="I58" s="137">
        <f>H61</f>
        <v>11.471</v>
      </c>
      <c r="J58" s="140">
        <v>43131</v>
      </c>
      <c r="K58" s="175" t="s">
        <v>59</v>
      </c>
      <c r="L58" s="159">
        <f>ROUND(I58*J58%,2)</f>
        <v>4947.5600000000004</v>
      </c>
    </row>
    <row r="59" spans="1:12" ht="14.25" customHeight="1">
      <c r="A59" s="15"/>
      <c r="B59" s="61" t="s">
        <v>115</v>
      </c>
      <c r="C59" s="28">
        <v>1</v>
      </c>
      <c r="D59" s="28">
        <v>1</v>
      </c>
      <c r="E59" s="25">
        <v>4.3499999999999996</v>
      </c>
      <c r="F59" s="25">
        <v>4.05</v>
      </c>
      <c r="G59" s="25">
        <v>0.6</v>
      </c>
      <c r="H59" s="47">
        <f t="shared" ref="H59:H60" si="9">ROUND(PRODUCT(C59:G59),3)</f>
        <v>10.571</v>
      </c>
      <c r="I59" s="138"/>
      <c r="J59" s="141"/>
      <c r="K59" s="176"/>
      <c r="L59" s="162"/>
    </row>
    <row r="60" spans="1:12" ht="14.25" customHeight="1">
      <c r="A60" s="15"/>
      <c r="B60" s="61" t="s">
        <v>93</v>
      </c>
      <c r="C60" s="28">
        <v>1</v>
      </c>
      <c r="D60" s="28">
        <v>1</v>
      </c>
      <c r="E60" s="25">
        <v>4</v>
      </c>
      <c r="F60" s="25">
        <v>1</v>
      </c>
      <c r="G60" s="25">
        <v>0.22500000000000001</v>
      </c>
      <c r="H60" s="47">
        <f t="shared" si="9"/>
        <v>0.9</v>
      </c>
      <c r="I60" s="138"/>
      <c r="J60" s="141"/>
      <c r="K60" s="176"/>
      <c r="L60" s="162"/>
    </row>
    <row r="61" spans="1:12" ht="14.25" customHeight="1">
      <c r="A61" s="15"/>
      <c r="B61" s="61"/>
      <c r="C61" s="61"/>
      <c r="D61" s="61"/>
      <c r="E61" s="19"/>
      <c r="F61" s="19"/>
      <c r="G61" s="19"/>
      <c r="H61" s="48">
        <f>SUM(H59:H60)</f>
        <v>11.471</v>
      </c>
      <c r="I61" s="139"/>
      <c r="J61" s="142"/>
      <c r="K61" s="177"/>
      <c r="L61" s="160"/>
    </row>
    <row r="62" spans="1:12" ht="91.5" customHeight="1">
      <c r="A62" s="15">
        <v>10</v>
      </c>
      <c r="B62" s="118" t="s">
        <v>65</v>
      </c>
      <c r="C62" s="118"/>
      <c r="D62" s="118"/>
      <c r="E62" s="118"/>
      <c r="F62" s="118"/>
      <c r="G62" s="118"/>
      <c r="H62" s="118"/>
      <c r="I62" s="137">
        <f>H70</f>
        <v>27.405000000000001</v>
      </c>
      <c r="J62" s="140">
        <v>205</v>
      </c>
      <c r="K62" s="157" t="s">
        <v>6</v>
      </c>
      <c r="L62" s="159">
        <f>ROUND(J62*I62,2)</f>
        <v>5618.03</v>
      </c>
    </row>
    <row r="63" spans="1:12" ht="14.25" customHeight="1">
      <c r="A63" s="15"/>
      <c r="B63" s="61" t="s">
        <v>49</v>
      </c>
      <c r="C63" s="28">
        <v>6</v>
      </c>
      <c r="D63" s="28">
        <v>1</v>
      </c>
      <c r="E63" s="25">
        <v>4.8</v>
      </c>
      <c r="F63" s="25"/>
      <c r="G63" s="25">
        <v>0.2</v>
      </c>
      <c r="H63" s="47">
        <f>ROUND(PRODUCT(C63:G63),3)</f>
        <v>5.76</v>
      </c>
      <c r="I63" s="138"/>
      <c r="J63" s="141"/>
      <c r="K63" s="161"/>
      <c r="L63" s="162"/>
    </row>
    <row r="64" spans="1:12" ht="14.25" customHeight="1">
      <c r="A64" s="15"/>
      <c r="B64" s="61" t="s">
        <v>155</v>
      </c>
      <c r="C64" s="28">
        <v>6</v>
      </c>
      <c r="D64" s="28">
        <v>1</v>
      </c>
      <c r="E64" s="25">
        <v>1.6</v>
      </c>
      <c r="F64" s="25"/>
      <c r="G64" s="25">
        <v>0.3</v>
      </c>
      <c r="H64" s="47">
        <f>ROUND(PRODUCT(C64:G64),3)</f>
        <v>2.88</v>
      </c>
      <c r="I64" s="138"/>
      <c r="J64" s="141"/>
      <c r="K64" s="161"/>
      <c r="L64" s="162"/>
    </row>
    <row r="65" spans="1:12" ht="13.5" customHeight="1">
      <c r="A65" s="15"/>
      <c r="B65" s="65" t="s">
        <v>151</v>
      </c>
      <c r="C65" s="28">
        <v>2</v>
      </c>
      <c r="D65" s="28">
        <v>2</v>
      </c>
      <c r="E65" s="25">
        <v>4.8499999999999996</v>
      </c>
      <c r="F65" s="25"/>
      <c r="G65" s="25">
        <v>0.25</v>
      </c>
      <c r="H65" s="47">
        <f t="shared" ref="H65:H67" si="10">ROUND(PRODUCT(C65:G65),3)</f>
        <v>4.8499999999999996</v>
      </c>
      <c r="I65" s="138"/>
      <c r="J65" s="141"/>
      <c r="K65" s="161"/>
      <c r="L65" s="162"/>
    </row>
    <row r="66" spans="1:12" ht="13.5" customHeight="1">
      <c r="A66" s="15"/>
      <c r="B66" s="65"/>
      <c r="C66" s="28">
        <v>3</v>
      </c>
      <c r="D66" s="28">
        <v>2</v>
      </c>
      <c r="E66" s="25">
        <v>4.3</v>
      </c>
      <c r="F66" s="25"/>
      <c r="G66" s="25">
        <v>0.3</v>
      </c>
      <c r="H66" s="47">
        <f t="shared" si="10"/>
        <v>7.74</v>
      </c>
      <c r="I66" s="138"/>
      <c r="J66" s="141"/>
      <c r="K66" s="161"/>
      <c r="L66" s="162"/>
    </row>
    <row r="67" spans="1:12" ht="13.5" customHeight="1">
      <c r="A67" s="15"/>
      <c r="B67" s="18" t="s">
        <v>150</v>
      </c>
      <c r="C67" s="46">
        <v>1</v>
      </c>
      <c r="D67" s="28">
        <v>2</v>
      </c>
      <c r="E67" s="25">
        <f>E10</f>
        <v>7.25</v>
      </c>
      <c r="F67" s="25"/>
      <c r="G67" s="25">
        <v>0.25</v>
      </c>
      <c r="H67" s="47">
        <f t="shared" si="10"/>
        <v>3.625</v>
      </c>
      <c r="I67" s="138"/>
      <c r="J67" s="141"/>
      <c r="K67" s="161"/>
      <c r="L67" s="162"/>
    </row>
    <row r="68" spans="1:12" ht="14.25" customHeight="1">
      <c r="A68" s="15"/>
      <c r="B68" s="61" t="s">
        <v>93</v>
      </c>
      <c r="C68" s="28">
        <v>1</v>
      </c>
      <c r="D68" s="28">
        <v>1</v>
      </c>
      <c r="E68" s="25">
        <v>6</v>
      </c>
      <c r="F68" s="25"/>
      <c r="G68" s="25">
        <v>0.125</v>
      </c>
      <c r="H68" s="47">
        <f>ROUND(PRODUCT(C68:G68),3)</f>
        <v>0.75</v>
      </c>
      <c r="I68" s="138"/>
      <c r="J68" s="141"/>
      <c r="K68" s="161"/>
      <c r="L68" s="162"/>
    </row>
    <row r="69" spans="1:12" ht="14.25" customHeight="1">
      <c r="A69" s="15"/>
      <c r="B69" s="61" t="s">
        <v>122</v>
      </c>
      <c r="C69" s="28">
        <v>1</v>
      </c>
      <c r="D69" s="28">
        <v>1</v>
      </c>
      <c r="E69" s="25">
        <v>1.2</v>
      </c>
      <c r="F69" s="25">
        <v>1.5</v>
      </c>
      <c r="G69" s="25"/>
      <c r="H69" s="47">
        <f>ROUND(PRODUCT(C69:G69),3)</f>
        <v>1.8</v>
      </c>
      <c r="I69" s="138"/>
      <c r="J69" s="141"/>
      <c r="K69" s="161"/>
      <c r="L69" s="162"/>
    </row>
    <row r="70" spans="1:12" ht="14.25" customHeight="1">
      <c r="A70" s="15"/>
      <c r="B70" s="61"/>
      <c r="C70" s="61"/>
      <c r="D70" s="61"/>
      <c r="E70" s="61"/>
      <c r="F70" s="61"/>
      <c r="G70" s="61"/>
      <c r="H70" s="48">
        <f>SUM(H63:H69)</f>
        <v>27.405000000000001</v>
      </c>
      <c r="I70" s="139"/>
      <c r="J70" s="142"/>
      <c r="K70" s="158"/>
      <c r="L70" s="160"/>
    </row>
    <row r="71" spans="1:12" ht="153.75" customHeight="1">
      <c r="A71" s="15">
        <v>11</v>
      </c>
      <c r="B71" s="118" t="s">
        <v>142</v>
      </c>
      <c r="C71" s="118"/>
      <c r="D71" s="118"/>
      <c r="E71" s="118"/>
      <c r="F71" s="118"/>
      <c r="G71" s="118"/>
      <c r="H71" s="118"/>
      <c r="I71" s="137">
        <f>H81</f>
        <v>74.926000000000002</v>
      </c>
      <c r="J71" s="140">
        <v>363</v>
      </c>
      <c r="K71" s="157" t="s">
        <v>6</v>
      </c>
      <c r="L71" s="159">
        <f>ROUND(J71*I71,2)</f>
        <v>27198.14</v>
      </c>
    </row>
    <row r="72" spans="1:12" ht="13.5" customHeight="1">
      <c r="A72" s="15"/>
      <c r="B72" s="61" t="s">
        <v>50</v>
      </c>
      <c r="C72" s="28">
        <v>6</v>
      </c>
      <c r="D72" s="28">
        <v>1</v>
      </c>
      <c r="E72" s="25">
        <v>1</v>
      </c>
      <c r="F72" s="25"/>
      <c r="G72" s="25">
        <f>2.875+0.6</f>
        <v>3.4750000000000001</v>
      </c>
      <c r="H72" s="47">
        <f>ROUND(PRODUCT(C72:G72),3)</f>
        <v>20.85</v>
      </c>
      <c r="I72" s="138"/>
      <c r="J72" s="141"/>
      <c r="K72" s="161"/>
      <c r="L72" s="162"/>
    </row>
    <row r="73" spans="1:12" ht="13.5" customHeight="1">
      <c r="A73" s="191"/>
      <c r="B73" s="186" t="s">
        <v>51</v>
      </c>
      <c r="C73" s="28">
        <v>2</v>
      </c>
      <c r="D73" s="28">
        <v>2</v>
      </c>
      <c r="E73" s="25">
        <v>4.5999999999999996</v>
      </c>
      <c r="F73" s="51"/>
      <c r="G73" s="25">
        <v>0.17499999999999999</v>
      </c>
      <c r="H73" s="47">
        <f>ROUND(PRODUCT(C73:G73),3)</f>
        <v>3.22</v>
      </c>
      <c r="I73" s="138"/>
      <c r="J73" s="141"/>
      <c r="K73" s="161"/>
      <c r="L73" s="162"/>
    </row>
    <row r="74" spans="1:12" ht="13.5" customHeight="1">
      <c r="A74" s="193"/>
      <c r="B74" s="187"/>
      <c r="C74" s="28">
        <v>3</v>
      </c>
      <c r="D74" s="28">
        <v>2</v>
      </c>
      <c r="E74" s="25">
        <v>4.05</v>
      </c>
      <c r="F74" s="51"/>
      <c r="G74" s="25">
        <v>0.27500000000000002</v>
      </c>
      <c r="H74" s="47">
        <f>ROUND(PRODUCT(C74:G74),3)</f>
        <v>6.6829999999999998</v>
      </c>
      <c r="I74" s="138"/>
      <c r="J74" s="141"/>
      <c r="K74" s="161"/>
      <c r="L74" s="162"/>
    </row>
    <row r="75" spans="1:12" ht="13.5" customHeight="1">
      <c r="A75" s="15"/>
      <c r="B75" s="61" t="s">
        <v>52</v>
      </c>
      <c r="C75" s="28">
        <v>1</v>
      </c>
      <c r="D75" s="28">
        <v>2</v>
      </c>
      <c r="E75" s="25">
        <f>E91</f>
        <v>23.849999999999998</v>
      </c>
      <c r="F75" s="25"/>
      <c r="G75" s="25">
        <v>0.15</v>
      </c>
      <c r="H75" s="47">
        <f t="shared" ref="H75:H80" si="11">ROUND(PRODUCT(C75:G75),3)</f>
        <v>7.1550000000000002</v>
      </c>
      <c r="I75" s="138"/>
      <c r="J75" s="141"/>
      <c r="K75" s="161"/>
      <c r="L75" s="162"/>
    </row>
    <row r="76" spans="1:12" ht="14.25" customHeight="1">
      <c r="A76" s="15"/>
      <c r="B76" s="61"/>
      <c r="C76" s="28">
        <v>1</v>
      </c>
      <c r="D76" s="66">
        <v>2</v>
      </c>
      <c r="E76" s="25">
        <v>7</v>
      </c>
      <c r="F76" s="25"/>
      <c r="G76" s="25">
        <v>0.15</v>
      </c>
      <c r="H76" s="47">
        <f t="shared" si="11"/>
        <v>2.1</v>
      </c>
      <c r="I76" s="138"/>
      <c r="J76" s="141"/>
      <c r="K76" s="161"/>
      <c r="L76" s="162"/>
    </row>
    <row r="77" spans="1:12" ht="14.25" customHeight="1">
      <c r="A77" s="15"/>
      <c r="B77" s="61" t="s">
        <v>97</v>
      </c>
      <c r="C77" s="28">
        <v>10</v>
      </c>
      <c r="D77" s="28">
        <v>1</v>
      </c>
      <c r="E77" s="25">
        <v>0.45</v>
      </c>
      <c r="F77" s="25">
        <v>0.3</v>
      </c>
      <c r="G77" s="44"/>
      <c r="H77" s="47">
        <f t="shared" si="11"/>
        <v>1.35</v>
      </c>
      <c r="I77" s="138"/>
      <c r="J77" s="141"/>
      <c r="K77" s="161"/>
      <c r="L77" s="162"/>
    </row>
    <row r="78" spans="1:12" ht="37.5" customHeight="1">
      <c r="A78" s="15"/>
      <c r="B78" s="61" t="s">
        <v>157</v>
      </c>
      <c r="C78" s="28">
        <v>1</v>
      </c>
      <c r="D78" s="28">
        <v>1</v>
      </c>
      <c r="E78" s="25">
        <f>5.7</f>
        <v>5.7</v>
      </c>
      <c r="F78" s="25">
        <v>5.15</v>
      </c>
      <c r="G78" s="25"/>
      <c r="H78" s="47">
        <f t="shared" si="11"/>
        <v>29.355</v>
      </c>
      <c r="I78" s="138"/>
      <c r="J78" s="141"/>
      <c r="K78" s="161"/>
      <c r="L78" s="162"/>
    </row>
    <row r="79" spans="1:12" ht="14.25" customHeight="1">
      <c r="A79" s="15"/>
      <c r="B79" s="61" t="s">
        <v>16</v>
      </c>
      <c r="C79" s="28">
        <v>1</v>
      </c>
      <c r="D79" s="28">
        <v>1</v>
      </c>
      <c r="E79" s="25">
        <f>2*5.7+2*5.15</f>
        <v>21.700000000000003</v>
      </c>
      <c r="F79" s="25"/>
      <c r="G79" s="25">
        <v>0.125</v>
      </c>
      <c r="H79" s="47">
        <f t="shared" si="11"/>
        <v>2.7130000000000001</v>
      </c>
      <c r="I79" s="138"/>
      <c r="J79" s="141"/>
      <c r="K79" s="161"/>
      <c r="L79" s="162"/>
    </row>
    <row r="80" spans="1:12" ht="14.25" customHeight="1">
      <c r="A80" s="15"/>
      <c r="B80" s="61" t="s">
        <v>122</v>
      </c>
      <c r="C80" s="28">
        <v>1</v>
      </c>
      <c r="D80" s="28">
        <v>1</v>
      </c>
      <c r="E80" s="25">
        <v>1</v>
      </c>
      <c r="F80" s="25">
        <v>1.5</v>
      </c>
      <c r="G80" s="25"/>
      <c r="H80" s="47">
        <f t="shared" si="11"/>
        <v>1.5</v>
      </c>
      <c r="I80" s="138"/>
      <c r="J80" s="141"/>
      <c r="K80" s="161"/>
      <c r="L80" s="162"/>
    </row>
    <row r="81" spans="1:12" ht="14.25" customHeight="1">
      <c r="A81" s="15"/>
      <c r="B81" s="65"/>
      <c r="C81" s="28"/>
      <c r="D81" s="28"/>
      <c r="E81" s="25"/>
      <c r="F81" s="25"/>
      <c r="G81" s="25"/>
      <c r="H81" s="48">
        <f>SUM(H72:H80)</f>
        <v>74.926000000000002</v>
      </c>
      <c r="I81" s="138"/>
      <c r="J81" s="141"/>
      <c r="K81" s="161"/>
      <c r="L81" s="162"/>
    </row>
    <row r="82" spans="1:12" ht="80.25" customHeight="1">
      <c r="A82" s="15">
        <v>12</v>
      </c>
      <c r="B82" s="118" t="s">
        <v>143</v>
      </c>
      <c r="C82" s="118"/>
      <c r="D82" s="118"/>
      <c r="E82" s="118"/>
      <c r="F82" s="118"/>
      <c r="G82" s="118"/>
      <c r="H82" s="118"/>
      <c r="I82" s="214">
        <f>H100</f>
        <v>13.208</v>
      </c>
      <c r="J82" s="140">
        <v>5052.3500000000004</v>
      </c>
      <c r="K82" s="157" t="s">
        <v>5</v>
      </c>
      <c r="L82" s="159">
        <f>ROUND(J82*I82,2)</f>
        <v>66731.44</v>
      </c>
    </row>
    <row r="83" spans="1:12" ht="13.5" customHeight="1">
      <c r="A83" s="15"/>
      <c r="B83" s="61" t="s">
        <v>173</v>
      </c>
      <c r="C83" s="28">
        <v>6</v>
      </c>
      <c r="D83" s="28">
        <v>1</v>
      </c>
      <c r="E83" s="25">
        <v>1.2</v>
      </c>
      <c r="F83" s="25">
        <v>1.2</v>
      </c>
      <c r="G83" s="25">
        <v>0.2</v>
      </c>
      <c r="H83" s="47">
        <f>ROUND(PRODUCT(C83:G83),3)</f>
        <v>1.728</v>
      </c>
      <c r="I83" s="215"/>
      <c r="J83" s="141"/>
      <c r="K83" s="161"/>
      <c r="L83" s="162"/>
    </row>
    <row r="84" spans="1:12" ht="13.5" customHeight="1">
      <c r="A84" s="15"/>
      <c r="B84" s="61"/>
      <c r="C84" s="28">
        <v>6</v>
      </c>
      <c r="D84" s="28">
        <v>1</v>
      </c>
      <c r="E84" s="25">
        <f>(1.2+0.4)/2</f>
        <v>0.8</v>
      </c>
      <c r="F84" s="25">
        <f>(1.2+0.4)/2</f>
        <v>0.8</v>
      </c>
      <c r="G84" s="25">
        <v>0.2</v>
      </c>
      <c r="H84" s="47">
        <f t="shared" ref="H84:H99" si="12">ROUND(PRODUCT(C84:G84),3)</f>
        <v>0.76800000000000002</v>
      </c>
      <c r="I84" s="215"/>
      <c r="J84" s="141"/>
      <c r="K84" s="161"/>
      <c r="L84" s="162"/>
    </row>
    <row r="85" spans="1:12" ht="13.5" customHeight="1">
      <c r="A85" s="15"/>
      <c r="B85" s="65" t="s">
        <v>105</v>
      </c>
      <c r="C85" s="28"/>
      <c r="D85" s="66"/>
      <c r="E85" s="25"/>
      <c r="F85" s="25"/>
      <c r="G85" s="25"/>
      <c r="H85" s="47"/>
      <c r="I85" s="215"/>
      <c r="J85" s="141"/>
      <c r="K85" s="161"/>
      <c r="L85" s="162"/>
    </row>
    <row r="86" spans="1:12" ht="13.5" customHeight="1">
      <c r="A86" s="15"/>
      <c r="B86" s="65" t="s">
        <v>174</v>
      </c>
      <c r="C86" s="28">
        <v>6</v>
      </c>
      <c r="D86" s="66">
        <v>1</v>
      </c>
      <c r="E86" s="25">
        <v>0.4</v>
      </c>
      <c r="F86" s="25">
        <v>0.4</v>
      </c>
      <c r="G86" s="25">
        <v>0.3</v>
      </c>
      <c r="H86" s="47">
        <f>ROUND(PRODUCT(C86:G86),3)</f>
        <v>0.28799999999999998</v>
      </c>
      <c r="I86" s="215"/>
      <c r="J86" s="141"/>
      <c r="K86" s="161"/>
      <c r="L86" s="162"/>
    </row>
    <row r="87" spans="1:12" ht="13.5" customHeight="1">
      <c r="A87" s="15"/>
      <c r="B87" s="65" t="s">
        <v>46</v>
      </c>
      <c r="C87" s="28">
        <v>6</v>
      </c>
      <c r="D87" s="66">
        <v>1</v>
      </c>
      <c r="E87" s="25">
        <v>0.25</v>
      </c>
      <c r="F87" s="25">
        <v>0.25</v>
      </c>
      <c r="G87" s="25">
        <f>2.875+0.6</f>
        <v>3.4750000000000001</v>
      </c>
      <c r="H87" s="47">
        <f t="shared" si="12"/>
        <v>1.3029999999999999</v>
      </c>
      <c r="I87" s="215"/>
      <c r="J87" s="141"/>
      <c r="K87" s="161"/>
      <c r="L87" s="162"/>
    </row>
    <row r="88" spans="1:12" ht="13.5" customHeight="1">
      <c r="A88" s="191"/>
      <c r="B88" s="186" t="s">
        <v>151</v>
      </c>
      <c r="C88" s="28">
        <v>2</v>
      </c>
      <c r="D88" s="28">
        <v>1</v>
      </c>
      <c r="E88" s="25">
        <v>5.0999999999999996</v>
      </c>
      <c r="F88" s="25">
        <v>0.25</v>
      </c>
      <c r="G88" s="25">
        <v>0.25</v>
      </c>
      <c r="H88" s="47">
        <f t="shared" si="12"/>
        <v>0.63800000000000001</v>
      </c>
      <c r="I88" s="215"/>
      <c r="J88" s="141"/>
      <c r="K88" s="161"/>
      <c r="L88" s="162"/>
    </row>
    <row r="89" spans="1:12" ht="13.5" customHeight="1">
      <c r="A89" s="192"/>
      <c r="B89" s="187"/>
      <c r="C89" s="28">
        <v>3</v>
      </c>
      <c r="D89" s="28">
        <v>1</v>
      </c>
      <c r="E89" s="25">
        <v>4.55</v>
      </c>
      <c r="F89" s="25">
        <v>0.25</v>
      </c>
      <c r="G89" s="25">
        <v>0.3</v>
      </c>
      <c r="H89" s="47">
        <f t="shared" si="12"/>
        <v>1.024</v>
      </c>
      <c r="I89" s="215"/>
      <c r="J89" s="141"/>
      <c r="K89" s="161"/>
      <c r="L89" s="162"/>
    </row>
    <row r="90" spans="1:12" ht="13.5" customHeight="1">
      <c r="A90" s="193"/>
      <c r="B90" s="65" t="s">
        <v>150</v>
      </c>
      <c r="C90" s="28">
        <v>1</v>
      </c>
      <c r="D90" s="28">
        <v>1</v>
      </c>
      <c r="E90" s="25">
        <v>7.25</v>
      </c>
      <c r="F90" s="25">
        <v>0.25</v>
      </c>
      <c r="G90" s="25">
        <v>0.25</v>
      </c>
      <c r="H90" s="47">
        <f t="shared" si="12"/>
        <v>0.45300000000000001</v>
      </c>
      <c r="I90" s="215"/>
      <c r="J90" s="141"/>
      <c r="K90" s="161"/>
      <c r="L90" s="162"/>
    </row>
    <row r="91" spans="1:12" ht="13.5" customHeight="1">
      <c r="A91" s="191"/>
      <c r="B91" s="181" t="s">
        <v>20</v>
      </c>
      <c r="C91" s="28">
        <v>1</v>
      </c>
      <c r="D91" s="28">
        <v>1</v>
      </c>
      <c r="E91" s="25">
        <f>2*5.1+3*4.55</f>
        <v>23.849999999999998</v>
      </c>
      <c r="F91" s="25">
        <v>0.25</v>
      </c>
      <c r="G91" s="25">
        <v>0.15</v>
      </c>
      <c r="H91" s="47">
        <f t="shared" si="12"/>
        <v>0.89400000000000002</v>
      </c>
      <c r="I91" s="215"/>
      <c r="J91" s="141"/>
      <c r="K91" s="161"/>
      <c r="L91" s="162"/>
    </row>
    <row r="92" spans="1:12" ht="13.5" customHeight="1">
      <c r="A92" s="193"/>
      <c r="B92" s="182"/>
      <c r="C92" s="28">
        <v>1</v>
      </c>
      <c r="D92" s="28">
        <v>1</v>
      </c>
      <c r="E92" s="25">
        <v>7</v>
      </c>
      <c r="F92" s="25">
        <v>0.125</v>
      </c>
      <c r="G92" s="25">
        <v>0.15</v>
      </c>
      <c r="H92" s="47">
        <f t="shared" si="12"/>
        <v>0.13100000000000001</v>
      </c>
      <c r="I92" s="215"/>
      <c r="J92" s="141"/>
      <c r="K92" s="161"/>
      <c r="L92" s="162"/>
    </row>
    <row r="93" spans="1:12" ht="13.5" customHeight="1">
      <c r="A93" s="15"/>
      <c r="B93" s="61" t="s">
        <v>96</v>
      </c>
      <c r="C93" s="28">
        <v>10</v>
      </c>
      <c r="D93" s="28">
        <v>1</v>
      </c>
      <c r="E93" s="25">
        <v>0.45</v>
      </c>
      <c r="F93" s="25">
        <v>0.3</v>
      </c>
      <c r="G93" s="25">
        <v>7.4999999999999997E-2</v>
      </c>
      <c r="H93" s="47">
        <f t="shared" si="12"/>
        <v>0.10100000000000001</v>
      </c>
      <c r="I93" s="215"/>
      <c r="J93" s="141"/>
      <c r="K93" s="161"/>
      <c r="L93" s="162"/>
    </row>
    <row r="94" spans="1:12" ht="13.5" customHeight="1">
      <c r="A94" s="15"/>
      <c r="B94" s="65" t="s">
        <v>53</v>
      </c>
      <c r="C94" s="28">
        <v>2</v>
      </c>
      <c r="D94" s="28">
        <v>1</v>
      </c>
      <c r="E94" s="25">
        <v>4.3499999999999996</v>
      </c>
      <c r="F94" s="25">
        <v>0.25</v>
      </c>
      <c r="G94" s="25">
        <v>0.17499999999999999</v>
      </c>
      <c r="H94" s="47">
        <f t="shared" si="12"/>
        <v>0.38100000000000001</v>
      </c>
      <c r="I94" s="215"/>
      <c r="J94" s="141"/>
      <c r="K94" s="161"/>
      <c r="L94" s="162"/>
    </row>
    <row r="95" spans="1:12" ht="13.5" customHeight="1">
      <c r="A95" s="15"/>
      <c r="B95" s="65"/>
      <c r="C95" s="28">
        <v>3</v>
      </c>
      <c r="D95" s="28">
        <v>1</v>
      </c>
      <c r="E95" s="25">
        <v>4.05</v>
      </c>
      <c r="F95" s="25">
        <v>0.25</v>
      </c>
      <c r="G95" s="25">
        <v>0.27500000000000002</v>
      </c>
      <c r="H95" s="47">
        <f t="shared" si="12"/>
        <v>0.83499999999999996</v>
      </c>
      <c r="I95" s="215"/>
      <c r="J95" s="141"/>
      <c r="K95" s="161"/>
      <c r="L95" s="162"/>
    </row>
    <row r="96" spans="1:12" ht="13.5" customHeight="1">
      <c r="A96" s="15"/>
      <c r="B96" s="61" t="s">
        <v>18</v>
      </c>
      <c r="C96" s="28">
        <v>1</v>
      </c>
      <c r="D96" s="28">
        <v>1</v>
      </c>
      <c r="E96" s="25">
        <f>E78</f>
        <v>5.7</v>
      </c>
      <c r="F96" s="25">
        <v>5.05</v>
      </c>
      <c r="G96" s="25">
        <v>0.125</v>
      </c>
      <c r="H96" s="47">
        <f t="shared" si="12"/>
        <v>3.5979999999999999</v>
      </c>
      <c r="I96" s="215"/>
      <c r="J96" s="141"/>
      <c r="K96" s="161"/>
      <c r="L96" s="162"/>
    </row>
    <row r="97" spans="1:12" ht="13.5" customHeight="1">
      <c r="A97" s="15"/>
      <c r="B97" s="65" t="s">
        <v>100</v>
      </c>
      <c r="C97" s="28">
        <v>1</v>
      </c>
      <c r="D97" s="28">
        <v>2</v>
      </c>
      <c r="E97" s="25">
        <v>2.4</v>
      </c>
      <c r="F97" s="25">
        <v>0.6</v>
      </c>
      <c r="G97" s="25">
        <v>7.4999999999999997E-2</v>
      </c>
      <c r="H97" s="47">
        <f t="shared" si="12"/>
        <v>0.216</v>
      </c>
      <c r="I97" s="215"/>
      <c r="J97" s="141"/>
      <c r="K97" s="161"/>
      <c r="L97" s="162"/>
    </row>
    <row r="98" spans="1:12" ht="13.5" customHeight="1">
      <c r="A98" s="15"/>
      <c r="B98" s="65" t="s">
        <v>121</v>
      </c>
      <c r="C98" s="28">
        <v>1</v>
      </c>
      <c r="D98" s="28">
        <v>1</v>
      </c>
      <c r="E98" s="25">
        <v>1.7</v>
      </c>
      <c r="F98" s="25">
        <v>2</v>
      </c>
      <c r="G98" s="25">
        <v>0.125</v>
      </c>
      <c r="H98" s="47">
        <f t="shared" si="12"/>
        <v>0.42499999999999999</v>
      </c>
      <c r="I98" s="215"/>
      <c r="J98" s="141"/>
      <c r="K98" s="161"/>
      <c r="L98" s="162"/>
    </row>
    <row r="99" spans="1:12" ht="13.5" customHeight="1">
      <c r="A99" s="15"/>
      <c r="B99" s="65" t="s">
        <v>122</v>
      </c>
      <c r="C99" s="28">
        <v>1</v>
      </c>
      <c r="D99" s="28">
        <v>1</v>
      </c>
      <c r="E99" s="25">
        <v>1.7</v>
      </c>
      <c r="F99" s="25">
        <v>2</v>
      </c>
      <c r="G99" s="25">
        <v>0.125</v>
      </c>
      <c r="H99" s="47">
        <f t="shared" si="12"/>
        <v>0.42499999999999999</v>
      </c>
      <c r="I99" s="215"/>
      <c r="J99" s="141"/>
      <c r="K99" s="161"/>
      <c r="L99" s="162"/>
    </row>
    <row r="100" spans="1:12" ht="13.5" customHeight="1">
      <c r="A100" s="15"/>
      <c r="B100" s="65"/>
      <c r="C100" s="61"/>
      <c r="D100" s="61"/>
      <c r="E100" s="61"/>
      <c r="F100" s="61"/>
      <c r="G100" s="61"/>
      <c r="H100" s="48">
        <f>SUM(H83:H99)</f>
        <v>13.208</v>
      </c>
      <c r="I100" s="216"/>
      <c r="J100" s="142"/>
      <c r="K100" s="158"/>
      <c r="L100" s="160"/>
    </row>
    <row r="101" spans="1:12" ht="148.5" customHeight="1">
      <c r="A101" s="15">
        <v>13</v>
      </c>
      <c r="B101" s="127" t="s">
        <v>172</v>
      </c>
      <c r="C101" s="127"/>
      <c r="D101" s="127"/>
      <c r="E101" s="127"/>
      <c r="F101" s="127"/>
      <c r="G101" s="127"/>
      <c r="H101" s="127"/>
      <c r="I101" s="22">
        <f>H102</f>
        <v>1.244</v>
      </c>
      <c r="J101" s="76">
        <v>58229.74</v>
      </c>
      <c r="K101" s="20" t="s">
        <v>19</v>
      </c>
      <c r="L101" s="64">
        <f>ROUND(J101*I101,2)</f>
        <v>72437.8</v>
      </c>
    </row>
    <row r="102" spans="1:12" ht="12.75" customHeight="1">
      <c r="A102" s="15"/>
      <c r="B102" s="65"/>
      <c r="C102" s="19">
        <f>H100</f>
        <v>13.208</v>
      </c>
      <c r="D102" s="61">
        <v>1.2E-2</v>
      </c>
      <c r="E102" s="21">
        <v>7.85</v>
      </c>
      <c r="F102" s="61"/>
      <c r="G102" s="61"/>
      <c r="H102" s="19">
        <f>ROUND(PRODUCT(C102:G102),3)</f>
        <v>1.244</v>
      </c>
      <c r="I102" s="16"/>
      <c r="J102" s="16"/>
      <c r="K102" s="66"/>
      <c r="L102" s="64"/>
    </row>
    <row r="103" spans="1:12" ht="211.5" customHeight="1">
      <c r="A103" s="15">
        <v>14</v>
      </c>
      <c r="B103" s="118" t="s">
        <v>187</v>
      </c>
      <c r="C103" s="118"/>
      <c r="D103" s="118"/>
      <c r="E103" s="118"/>
      <c r="F103" s="118"/>
      <c r="G103" s="118"/>
      <c r="H103" s="118"/>
      <c r="I103" s="140">
        <f>H104</f>
        <v>28.785</v>
      </c>
      <c r="J103" s="140">
        <v>243.83</v>
      </c>
      <c r="K103" s="157" t="s">
        <v>6</v>
      </c>
      <c r="L103" s="159">
        <f>ROUND(J103*I103,2)</f>
        <v>7018.65</v>
      </c>
    </row>
    <row r="104" spans="1:12" ht="12.75" customHeight="1">
      <c r="A104" s="15"/>
      <c r="B104" s="65" t="s">
        <v>175</v>
      </c>
      <c r="C104" s="28">
        <v>1</v>
      </c>
      <c r="D104" s="28">
        <v>1</v>
      </c>
      <c r="E104" s="25">
        <f>E96</f>
        <v>5.7</v>
      </c>
      <c r="F104" s="25">
        <f>F96</f>
        <v>5.05</v>
      </c>
      <c r="G104" s="28"/>
      <c r="H104" s="25">
        <f>ROUND(PRODUCT(C104:G104),3)</f>
        <v>28.785</v>
      </c>
      <c r="I104" s="141"/>
      <c r="J104" s="141"/>
      <c r="K104" s="161"/>
      <c r="L104" s="162"/>
    </row>
    <row r="105" spans="1:12" ht="52.5" customHeight="1">
      <c r="A105" s="15">
        <v>15</v>
      </c>
      <c r="B105" s="118" t="s">
        <v>66</v>
      </c>
      <c r="C105" s="118"/>
      <c r="D105" s="118"/>
      <c r="E105" s="118"/>
      <c r="F105" s="118"/>
      <c r="G105" s="118"/>
      <c r="H105" s="118"/>
      <c r="I105" s="130">
        <f>H108</f>
        <v>20.759999999999998</v>
      </c>
      <c r="J105" s="130">
        <v>32.72</v>
      </c>
      <c r="K105" s="208" t="s">
        <v>6</v>
      </c>
      <c r="L105" s="210">
        <f>ROUND(J105*I105,2)</f>
        <v>679.27</v>
      </c>
    </row>
    <row r="106" spans="1:12" ht="12.75" customHeight="1">
      <c r="A106" s="15"/>
      <c r="B106" s="65" t="s">
        <v>40</v>
      </c>
      <c r="C106" s="25">
        <v>1</v>
      </c>
      <c r="D106" s="25">
        <v>1</v>
      </c>
      <c r="E106" s="25">
        <v>19.3</v>
      </c>
      <c r="F106" s="25"/>
      <c r="G106" s="25">
        <v>0.6</v>
      </c>
      <c r="H106" s="47">
        <f>ROUND(PRODUCT(C106:G106),3)</f>
        <v>11.58</v>
      </c>
      <c r="I106" s="130"/>
      <c r="J106" s="130"/>
      <c r="K106" s="208"/>
      <c r="L106" s="210"/>
    </row>
    <row r="107" spans="1:12" ht="12.75" customHeight="1">
      <c r="A107" s="15"/>
      <c r="B107" s="61" t="s">
        <v>144</v>
      </c>
      <c r="C107" s="25">
        <v>1</v>
      </c>
      <c r="D107" s="25">
        <v>1</v>
      </c>
      <c r="E107" s="25">
        <v>5.4</v>
      </c>
      <c r="F107" s="25"/>
      <c r="G107" s="25">
        <v>1.7</v>
      </c>
      <c r="H107" s="47">
        <f>ROUND(PRODUCT(C107:G107),3)</f>
        <v>9.18</v>
      </c>
      <c r="I107" s="130"/>
      <c r="J107" s="130"/>
      <c r="K107" s="208"/>
      <c r="L107" s="210"/>
    </row>
    <row r="108" spans="1:12" ht="12.75" customHeight="1">
      <c r="A108" s="15"/>
      <c r="B108" s="61"/>
      <c r="C108" s="28"/>
      <c r="D108" s="28"/>
      <c r="E108" s="28"/>
      <c r="F108" s="49"/>
      <c r="G108" s="28"/>
      <c r="H108" s="47">
        <f>SUM(H106:H107)</f>
        <v>20.759999999999998</v>
      </c>
      <c r="I108" s="130"/>
      <c r="J108" s="130"/>
      <c r="K108" s="208"/>
      <c r="L108" s="210"/>
    </row>
    <row r="109" spans="1:12" ht="43.5" customHeight="1">
      <c r="A109" s="15">
        <v>16</v>
      </c>
      <c r="B109" s="118" t="s">
        <v>67</v>
      </c>
      <c r="C109" s="118"/>
      <c r="D109" s="118"/>
      <c r="E109" s="118"/>
      <c r="F109" s="118"/>
      <c r="G109" s="118"/>
      <c r="H109" s="118"/>
      <c r="I109" s="16">
        <f>F110</f>
        <v>74.926000000000002</v>
      </c>
      <c r="J109" s="16">
        <v>21</v>
      </c>
      <c r="K109" s="66" t="s">
        <v>6</v>
      </c>
      <c r="L109" s="64">
        <f>ROUND(J109*I109,2)</f>
        <v>1573.45</v>
      </c>
    </row>
    <row r="110" spans="1:12" ht="18" customHeight="1">
      <c r="A110" s="15"/>
      <c r="B110" s="65" t="s">
        <v>102</v>
      </c>
      <c r="C110" s="61"/>
      <c r="D110" s="61"/>
      <c r="E110" s="19"/>
      <c r="F110" s="21">
        <f>I71</f>
        <v>74.926000000000002</v>
      </c>
      <c r="G110" s="61"/>
      <c r="H110" s="19"/>
      <c r="I110" s="16"/>
      <c r="J110" s="16"/>
      <c r="K110" s="66"/>
      <c r="L110" s="64"/>
    </row>
    <row r="111" spans="1:12" ht="105.75" customHeight="1">
      <c r="A111" s="15">
        <v>17</v>
      </c>
      <c r="B111" s="118" t="s">
        <v>145</v>
      </c>
      <c r="C111" s="118"/>
      <c r="D111" s="118"/>
      <c r="E111" s="118"/>
      <c r="F111" s="118"/>
      <c r="G111" s="118"/>
      <c r="H111" s="118"/>
      <c r="I111" s="140">
        <f>H126</f>
        <v>216.613</v>
      </c>
      <c r="J111" s="140">
        <v>139.47999999999999</v>
      </c>
      <c r="K111" s="157" t="s">
        <v>6</v>
      </c>
      <c r="L111" s="159">
        <f>ROUND(J111*I111,2)</f>
        <v>30213.18</v>
      </c>
    </row>
    <row r="112" spans="1:12" ht="13.5" customHeight="1">
      <c r="A112" s="15"/>
      <c r="B112" s="65" t="s">
        <v>176</v>
      </c>
      <c r="C112" s="23">
        <v>2</v>
      </c>
      <c r="D112" s="24">
        <v>1</v>
      </c>
      <c r="E112" s="25">
        <v>5.0999999999999996</v>
      </c>
      <c r="F112" s="43"/>
      <c r="G112" s="43">
        <v>3.9</v>
      </c>
      <c r="H112" s="47">
        <f>ROUND(PRODUCT(C112:G112),3)</f>
        <v>39.78</v>
      </c>
      <c r="I112" s="141"/>
      <c r="J112" s="141"/>
      <c r="K112" s="161"/>
      <c r="L112" s="162"/>
    </row>
    <row r="113" spans="1:12" ht="13.5" customHeight="1">
      <c r="A113" s="15"/>
      <c r="B113" s="65" t="s">
        <v>177</v>
      </c>
      <c r="C113" s="28">
        <v>2</v>
      </c>
      <c r="D113" s="26">
        <v>1</v>
      </c>
      <c r="E113" s="27">
        <v>4.55</v>
      </c>
      <c r="F113" s="25"/>
      <c r="G113" s="43">
        <v>3.9</v>
      </c>
      <c r="H113" s="47">
        <f t="shared" ref="H113:H125" si="13">ROUND(PRODUCT(C113:G113),3)</f>
        <v>35.49</v>
      </c>
      <c r="I113" s="141"/>
      <c r="J113" s="141"/>
      <c r="K113" s="161"/>
      <c r="L113" s="162"/>
    </row>
    <row r="114" spans="1:12" ht="13.5" customHeight="1">
      <c r="A114" s="15"/>
      <c r="B114" s="65" t="s">
        <v>96</v>
      </c>
      <c r="C114" s="28">
        <v>10</v>
      </c>
      <c r="D114" s="26">
        <v>2</v>
      </c>
      <c r="E114" s="25">
        <v>0.45</v>
      </c>
      <c r="F114" s="25"/>
      <c r="G114" s="25">
        <v>0.3</v>
      </c>
      <c r="H114" s="47">
        <f t="shared" si="13"/>
        <v>2.7</v>
      </c>
      <c r="I114" s="141"/>
      <c r="J114" s="141"/>
      <c r="K114" s="161"/>
      <c r="L114" s="162"/>
    </row>
    <row r="115" spans="1:12" ht="13.5" customHeight="1">
      <c r="A115" s="15"/>
      <c r="B115" s="65" t="s">
        <v>98</v>
      </c>
      <c r="C115" s="28">
        <v>10</v>
      </c>
      <c r="D115" s="26">
        <v>1</v>
      </c>
      <c r="E115" s="27">
        <v>1.05</v>
      </c>
      <c r="F115" s="25"/>
      <c r="G115" s="25">
        <v>7.4999999999999997E-2</v>
      </c>
      <c r="H115" s="47">
        <f t="shared" si="13"/>
        <v>0.78800000000000003</v>
      </c>
      <c r="I115" s="141"/>
      <c r="J115" s="141"/>
      <c r="K115" s="161"/>
      <c r="L115" s="162"/>
    </row>
    <row r="116" spans="1:12" ht="13.5" customHeight="1">
      <c r="A116" s="15"/>
      <c r="B116" s="61" t="s">
        <v>116</v>
      </c>
      <c r="C116" s="28">
        <v>4</v>
      </c>
      <c r="D116" s="26">
        <v>1</v>
      </c>
      <c r="E116" s="27">
        <v>4.55</v>
      </c>
      <c r="F116" s="25"/>
      <c r="G116" s="25">
        <v>2.875</v>
      </c>
      <c r="H116" s="47">
        <f t="shared" si="13"/>
        <v>52.325000000000003</v>
      </c>
      <c r="I116" s="141"/>
      <c r="J116" s="141"/>
      <c r="K116" s="161"/>
      <c r="L116" s="162"/>
    </row>
    <row r="117" spans="1:12" ht="13.5" customHeight="1">
      <c r="A117" s="15"/>
      <c r="B117" s="61" t="s">
        <v>116</v>
      </c>
      <c r="C117" s="28">
        <v>2</v>
      </c>
      <c r="D117" s="26">
        <v>1</v>
      </c>
      <c r="E117" s="27">
        <v>5.0999999999999996</v>
      </c>
      <c r="F117" s="25"/>
      <c r="G117" s="25">
        <v>2.875</v>
      </c>
      <c r="H117" s="47">
        <f t="shared" si="13"/>
        <v>29.324999999999999</v>
      </c>
      <c r="I117" s="141"/>
      <c r="J117" s="141"/>
      <c r="K117" s="161"/>
      <c r="L117" s="162"/>
    </row>
    <row r="118" spans="1:12" ht="13.5" customHeight="1">
      <c r="A118" s="15"/>
      <c r="B118" s="61" t="s">
        <v>117</v>
      </c>
      <c r="C118" s="28">
        <v>6</v>
      </c>
      <c r="D118" s="26">
        <v>1</v>
      </c>
      <c r="E118" s="27">
        <v>1.2</v>
      </c>
      <c r="F118" s="25"/>
      <c r="G118" s="25">
        <v>2.875</v>
      </c>
      <c r="H118" s="47">
        <f t="shared" si="13"/>
        <v>20.7</v>
      </c>
      <c r="I118" s="141"/>
      <c r="J118" s="141"/>
      <c r="K118" s="161"/>
      <c r="L118" s="162"/>
    </row>
    <row r="119" spans="1:12" ht="13.5" customHeight="1">
      <c r="A119" s="15"/>
      <c r="B119" s="61"/>
      <c r="C119" s="28">
        <v>2</v>
      </c>
      <c r="D119" s="26">
        <v>1</v>
      </c>
      <c r="E119" s="27">
        <v>2.5</v>
      </c>
      <c r="F119" s="25"/>
      <c r="G119" s="25">
        <v>2.875</v>
      </c>
      <c r="H119" s="47">
        <f t="shared" si="13"/>
        <v>14.375</v>
      </c>
      <c r="I119" s="141"/>
      <c r="J119" s="141"/>
      <c r="K119" s="161"/>
      <c r="L119" s="162"/>
    </row>
    <row r="120" spans="1:12" ht="13.5" customHeight="1">
      <c r="A120" s="15"/>
      <c r="B120" s="61"/>
      <c r="C120" s="28">
        <v>1</v>
      </c>
      <c r="D120" s="26">
        <v>1</v>
      </c>
      <c r="E120" s="27">
        <v>1.6</v>
      </c>
      <c r="F120" s="25"/>
      <c r="G120" s="25">
        <v>2.875</v>
      </c>
      <c r="H120" s="47">
        <f t="shared" si="13"/>
        <v>4.5999999999999996</v>
      </c>
      <c r="I120" s="141"/>
      <c r="J120" s="141"/>
      <c r="K120" s="161"/>
      <c r="L120" s="162"/>
    </row>
    <row r="121" spans="1:12" ht="13.5" customHeight="1">
      <c r="A121" s="15"/>
      <c r="B121" s="61" t="s">
        <v>90</v>
      </c>
      <c r="C121" s="28">
        <v>4</v>
      </c>
      <c r="D121" s="28">
        <v>-1</v>
      </c>
      <c r="E121" s="25">
        <v>0.75</v>
      </c>
      <c r="F121" s="25"/>
      <c r="G121" s="25">
        <v>2.1</v>
      </c>
      <c r="H121" s="47">
        <f t="shared" si="13"/>
        <v>-6.3</v>
      </c>
      <c r="I121" s="141"/>
      <c r="J121" s="141"/>
      <c r="K121" s="161"/>
      <c r="L121" s="162"/>
    </row>
    <row r="122" spans="1:12" ht="13.5" customHeight="1">
      <c r="A122" s="15"/>
      <c r="B122" s="61" t="s">
        <v>119</v>
      </c>
      <c r="C122" s="28">
        <v>1</v>
      </c>
      <c r="D122" s="28">
        <v>-1</v>
      </c>
      <c r="E122" s="25">
        <v>2.0499999999999998</v>
      </c>
      <c r="F122" s="25"/>
      <c r="G122" s="25">
        <v>2.1</v>
      </c>
      <c r="H122" s="47">
        <f t="shared" si="13"/>
        <v>-4.3049999999999997</v>
      </c>
      <c r="I122" s="141"/>
      <c r="J122" s="141"/>
      <c r="K122" s="161"/>
      <c r="L122" s="162"/>
    </row>
    <row r="123" spans="1:12" ht="13.5" customHeight="1">
      <c r="A123" s="15"/>
      <c r="B123" s="61" t="s">
        <v>118</v>
      </c>
      <c r="C123" s="28">
        <v>10</v>
      </c>
      <c r="D123" s="28">
        <v>-1</v>
      </c>
      <c r="E123" s="25">
        <v>0.45</v>
      </c>
      <c r="F123" s="25"/>
      <c r="G123" s="25">
        <v>0.3</v>
      </c>
      <c r="H123" s="47">
        <f t="shared" si="13"/>
        <v>-1.35</v>
      </c>
      <c r="I123" s="141"/>
      <c r="J123" s="141"/>
      <c r="K123" s="161"/>
      <c r="L123" s="162"/>
    </row>
    <row r="124" spans="1:12" ht="13.5" customHeight="1">
      <c r="A124" s="15"/>
      <c r="B124" s="65" t="s">
        <v>25</v>
      </c>
      <c r="C124" s="28">
        <v>1</v>
      </c>
      <c r="D124" s="26">
        <v>1</v>
      </c>
      <c r="E124" s="27">
        <f>2*5.1+2*4.55+4*0.125</f>
        <v>19.799999999999997</v>
      </c>
      <c r="F124" s="25"/>
      <c r="G124" s="25">
        <f>2*0.425+0.125</f>
        <v>0.97499999999999998</v>
      </c>
      <c r="H124" s="47">
        <f t="shared" si="13"/>
        <v>19.305</v>
      </c>
      <c r="I124" s="141"/>
      <c r="J124" s="141"/>
      <c r="K124" s="161"/>
      <c r="L124" s="162"/>
    </row>
    <row r="125" spans="1:12" ht="13.5" customHeight="1">
      <c r="A125" s="15"/>
      <c r="B125" s="65" t="s">
        <v>120</v>
      </c>
      <c r="C125" s="28">
        <v>1</v>
      </c>
      <c r="D125" s="26">
        <v>1</v>
      </c>
      <c r="E125" s="27">
        <v>5.4</v>
      </c>
      <c r="F125" s="25"/>
      <c r="G125" s="25">
        <v>1.7</v>
      </c>
      <c r="H125" s="47">
        <f t="shared" si="13"/>
        <v>9.18</v>
      </c>
      <c r="I125" s="141"/>
      <c r="J125" s="141"/>
      <c r="K125" s="161"/>
      <c r="L125" s="162"/>
    </row>
    <row r="126" spans="1:12" ht="13.5" customHeight="1">
      <c r="A126" s="15"/>
      <c r="B126" s="65"/>
      <c r="C126" s="28"/>
      <c r="D126" s="28"/>
      <c r="E126" s="42"/>
      <c r="F126" s="42"/>
      <c r="G126" s="42"/>
      <c r="H126" s="48">
        <f>SUM(H112:H125)</f>
        <v>216.613</v>
      </c>
      <c r="I126" s="142"/>
      <c r="J126" s="142"/>
      <c r="K126" s="158"/>
      <c r="L126" s="160"/>
    </row>
    <row r="127" spans="1:12" ht="106.5" customHeight="1">
      <c r="A127" s="15">
        <v>18</v>
      </c>
      <c r="B127" s="118" t="s">
        <v>146</v>
      </c>
      <c r="C127" s="118"/>
      <c r="D127" s="118"/>
      <c r="E127" s="118"/>
      <c r="F127" s="118"/>
      <c r="G127" s="118"/>
      <c r="H127" s="118"/>
      <c r="I127" s="137">
        <f>H130</f>
        <v>23.768000000000001</v>
      </c>
      <c r="J127" s="140">
        <v>124.48</v>
      </c>
      <c r="K127" s="157" t="s">
        <v>6</v>
      </c>
      <c r="L127" s="159">
        <f>ROUND(J127*I127,2)</f>
        <v>2958.64</v>
      </c>
    </row>
    <row r="128" spans="1:12" ht="14.25" customHeight="1">
      <c r="A128" s="15"/>
      <c r="B128" s="65" t="s">
        <v>24</v>
      </c>
      <c r="C128" s="28">
        <v>1</v>
      </c>
      <c r="D128" s="28">
        <v>1</v>
      </c>
      <c r="E128" s="25">
        <v>4.3499999999999996</v>
      </c>
      <c r="F128" s="25">
        <v>4.05</v>
      </c>
      <c r="G128" s="25"/>
      <c r="H128" s="47">
        <f>ROUND(PRODUCT(C128:G128),3)</f>
        <v>17.617999999999999</v>
      </c>
      <c r="I128" s="138"/>
      <c r="J128" s="141"/>
      <c r="K128" s="161"/>
      <c r="L128" s="162"/>
    </row>
    <row r="129" spans="1:12" ht="14.25" customHeight="1">
      <c r="A129" s="15"/>
      <c r="B129" s="61" t="s">
        <v>178</v>
      </c>
      <c r="C129" s="28">
        <v>1</v>
      </c>
      <c r="D129" s="28">
        <v>1</v>
      </c>
      <c r="E129" s="25">
        <f>2*(5.4+4.85)</f>
        <v>20.5</v>
      </c>
      <c r="F129" s="25">
        <v>0.3</v>
      </c>
      <c r="G129" s="25"/>
      <c r="H129" s="47">
        <f>ROUND(PRODUCT(C129:G129),3)</f>
        <v>6.15</v>
      </c>
      <c r="I129" s="138"/>
      <c r="J129" s="141"/>
      <c r="K129" s="161"/>
      <c r="L129" s="162"/>
    </row>
    <row r="130" spans="1:12" ht="14.25" customHeight="1">
      <c r="A130" s="15"/>
      <c r="B130" s="61"/>
      <c r="C130" s="61"/>
      <c r="D130" s="61"/>
      <c r="E130" s="19"/>
      <c r="F130" s="19"/>
      <c r="G130" s="19"/>
      <c r="H130" s="48">
        <f>SUM(H128:H129)</f>
        <v>23.768000000000001</v>
      </c>
      <c r="I130" s="139"/>
      <c r="J130" s="142"/>
      <c r="K130" s="158"/>
      <c r="L130" s="160"/>
    </row>
    <row r="131" spans="1:12" ht="92.25" customHeight="1">
      <c r="A131" s="15">
        <v>19</v>
      </c>
      <c r="B131" s="118" t="s">
        <v>132</v>
      </c>
      <c r="C131" s="128"/>
      <c r="D131" s="128"/>
      <c r="E131" s="128"/>
      <c r="F131" s="128"/>
      <c r="G131" s="128"/>
      <c r="H131" s="128"/>
      <c r="I131" s="16">
        <f>H132</f>
        <v>19.8</v>
      </c>
      <c r="J131" s="16">
        <v>497</v>
      </c>
      <c r="K131" s="66" t="s">
        <v>22</v>
      </c>
      <c r="L131" s="64">
        <f>ROUND(J131*I131,2)</f>
        <v>9840.6</v>
      </c>
    </row>
    <row r="132" spans="1:12" s="30" customFormat="1" ht="17.25" customHeight="1">
      <c r="A132" s="31"/>
      <c r="B132" s="32"/>
      <c r="C132" s="28">
        <v>4</v>
      </c>
      <c r="D132" s="28">
        <v>1</v>
      </c>
      <c r="E132" s="28">
        <v>4.95</v>
      </c>
      <c r="F132" s="28"/>
      <c r="G132" s="28"/>
      <c r="H132" s="47">
        <f t="shared" ref="H132" si="14">ROUND(PRODUCT(C132:G132),3)</f>
        <v>19.8</v>
      </c>
      <c r="I132" s="33"/>
      <c r="J132" s="33"/>
      <c r="K132" s="34"/>
      <c r="L132" s="52"/>
    </row>
    <row r="133" spans="1:12" ht="107.25" customHeight="1">
      <c r="A133" s="15">
        <v>20</v>
      </c>
      <c r="B133" s="118" t="s">
        <v>147</v>
      </c>
      <c r="C133" s="118"/>
      <c r="D133" s="118"/>
      <c r="E133" s="118"/>
      <c r="F133" s="118"/>
      <c r="G133" s="118"/>
      <c r="H133" s="118"/>
      <c r="I133" s="16">
        <f>H134</f>
        <v>6.3</v>
      </c>
      <c r="J133" s="16">
        <v>2763</v>
      </c>
      <c r="K133" s="66" t="s">
        <v>6</v>
      </c>
      <c r="L133" s="64">
        <f>ROUND(J133*I133,2)</f>
        <v>17406.900000000001</v>
      </c>
    </row>
    <row r="134" spans="1:12" ht="13.5" customHeight="1">
      <c r="A134" s="15"/>
      <c r="B134" s="61"/>
      <c r="C134" s="28">
        <v>4</v>
      </c>
      <c r="D134" s="28">
        <v>1</v>
      </c>
      <c r="E134" s="25">
        <v>2.1</v>
      </c>
      <c r="F134" s="25">
        <v>0.75</v>
      </c>
      <c r="G134" s="25"/>
      <c r="H134" s="47">
        <f>ROUND(F134*C134*E134*D134,2)</f>
        <v>6.3</v>
      </c>
      <c r="I134" s="16"/>
      <c r="J134" s="16"/>
      <c r="K134" s="66"/>
      <c r="L134" s="64"/>
    </row>
    <row r="135" spans="1:12" ht="55.5" customHeight="1">
      <c r="A135" s="15">
        <v>21</v>
      </c>
      <c r="B135" s="118" t="s">
        <v>107</v>
      </c>
      <c r="C135" s="118"/>
      <c r="D135" s="118"/>
      <c r="E135" s="118"/>
      <c r="F135" s="118"/>
      <c r="G135" s="118"/>
      <c r="H135" s="118"/>
      <c r="I135" s="16">
        <f>H136</f>
        <v>8</v>
      </c>
      <c r="J135" s="16">
        <v>84</v>
      </c>
      <c r="K135" s="66" t="s">
        <v>21</v>
      </c>
      <c r="L135" s="64">
        <f>ROUND(J135*I135,2)</f>
        <v>672</v>
      </c>
    </row>
    <row r="136" spans="1:12" ht="12" customHeight="1">
      <c r="A136" s="15"/>
      <c r="B136" s="61"/>
      <c r="C136" s="28">
        <v>4</v>
      </c>
      <c r="D136" s="28">
        <v>1</v>
      </c>
      <c r="E136" s="21">
        <v>2</v>
      </c>
      <c r="F136" s="61"/>
      <c r="G136" s="61"/>
      <c r="H136" s="19">
        <f>ROUND(E136*C136*D136,2)</f>
        <v>8</v>
      </c>
      <c r="I136" s="16"/>
      <c r="J136" s="16"/>
      <c r="K136" s="66"/>
      <c r="L136" s="64"/>
    </row>
    <row r="137" spans="1:12" ht="42.75" customHeight="1">
      <c r="A137" s="15">
        <v>22</v>
      </c>
      <c r="B137" s="118" t="s">
        <v>108</v>
      </c>
      <c r="C137" s="118"/>
      <c r="D137" s="118"/>
      <c r="E137" s="118"/>
      <c r="F137" s="118"/>
      <c r="G137" s="118"/>
      <c r="H137" s="118"/>
      <c r="I137" s="16">
        <f>H138</f>
        <v>12</v>
      </c>
      <c r="J137" s="16">
        <v>66</v>
      </c>
      <c r="K137" s="66" t="s">
        <v>21</v>
      </c>
      <c r="L137" s="64">
        <f>ROUND(J137*I137,2)</f>
        <v>792</v>
      </c>
    </row>
    <row r="138" spans="1:12" ht="13.5" customHeight="1">
      <c r="A138" s="15"/>
      <c r="B138" s="61"/>
      <c r="C138" s="28">
        <v>4</v>
      </c>
      <c r="D138" s="28">
        <v>1</v>
      </c>
      <c r="E138" s="21">
        <v>3</v>
      </c>
      <c r="F138" s="61"/>
      <c r="G138" s="61"/>
      <c r="H138" s="19">
        <f>ROUND(E138*C138*D138,2)</f>
        <v>12</v>
      </c>
      <c r="I138" s="16"/>
      <c r="J138" s="16"/>
      <c r="K138" s="66"/>
      <c r="L138" s="64"/>
    </row>
    <row r="139" spans="1:12" ht="13.5" customHeight="1">
      <c r="A139" s="15"/>
      <c r="B139" s="61"/>
      <c r="C139" s="61"/>
      <c r="D139" s="61"/>
      <c r="E139" s="21"/>
      <c r="F139" s="61"/>
      <c r="G139" s="61"/>
      <c r="H139" s="19"/>
      <c r="I139" s="16"/>
      <c r="J139" s="16"/>
      <c r="K139" s="66"/>
      <c r="L139" s="64"/>
    </row>
    <row r="140" spans="1:12" ht="51.75" customHeight="1">
      <c r="A140" s="15">
        <v>23</v>
      </c>
      <c r="B140" s="118" t="s">
        <v>109</v>
      </c>
      <c r="C140" s="118"/>
      <c r="D140" s="118"/>
      <c r="E140" s="118"/>
      <c r="F140" s="118"/>
      <c r="G140" s="118"/>
      <c r="H140" s="118"/>
      <c r="I140" s="16">
        <f>H141</f>
        <v>8</v>
      </c>
      <c r="J140" s="16">
        <v>87</v>
      </c>
      <c r="K140" s="66" t="s">
        <v>21</v>
      </c>
      <c r="L140" s="64">
        <f>ROUND(J140*I140,2)</f>
        <v>696</v>
      </c>
    </row>
    <row r="141" spans="1:12" ht="13.5" customHeight="1">
      <c r="A141" s="15"/>
      <c r="B141" s="61"/>
      <c r="C141" s="28">
        <v>4</v>
      </c>
      <c r="D141" s="28">
        <v>1</v>
      </c>
      <c r="E141" s="21">
        <v>2</v>
      </c>
      <c r="F141" s="61"/>
      <c r="G141" s="61"/>
      <c r="H141" s="19">
        <f>ROUND(E141*C141*D141,2)</f>
        <v>8</v>
      </c>
      <c r="I141" s="16"/>
      <c r="J141" s="16"/>
      <c r="K141" s="66"/>
      <c r="L141" s="64"/>
    </row>
    <row r="142" spans="1:12" ht="13.5" customHeight="1">
      <c r="A142" s="15"/>
      <c r="B142" s="61"/>
      <c r="C142" s="61"/>
      <c r="D142" s="61"/>
      <c r="E142" s="21"/>
      <c r="F142" s="61"/>
      <c r="G142" s="61"/>
      <c r="H142" s="19"/>
      <c r="I142" s="16"/>
      <c r="J142" s="16"/>
      <c r="K142" s="66"/>
      <c r="L142" s="64"/>
    </row>
    <row r="143" spans="1:12" ht="55.5" customHeight="1">
      <c r="A143" s="15">
        <v>24</v>
      </c>
      <c r="B143" s="118" t="s">
        <v>68</v>
      </c>
      <c r="C143" s="118"/>
      <c r="D143" s="118"/>
      <c r="E143" s="118"/>
      <c r="F143" s="118"/>
      <c r="G143" s="118"/>
      <c r="H143" s="118"/>
      <c r="I143" s="16">
        <f>H144</f>
        <v>4</v>
      </c>
      <c r="J143" s="16">
        <v>159</v>
      </c>
      <c r="K143" s="66" t="s">
        <v>21</v>
      </c>
      <c r="L143" s="64">
        <f>ROUND(J143*I143,2)</f>
        <v>636</v>
      </c>
    </row>
    <row r="144" spans="1:12" ht="13.5" customHeight="1">
      <c r="A144" s="15"/>
      <c r="B144" s="61"/>
      <c r="C144" s="28">
        <v>4</v>
      </c>
      <c r="D144" s="28">
        <v>1</v>
      </c>
      <c r="E144" s="21">
        <v>1</v>
      </c>
      <c r="F144" s="61"/>
      <c r="G144" s="61"/>
      <c r="H144" s="19">
        <v>4</v>
      </c>
      <c r="I144" s="16"/>
      <c r="J144" s="16"/>
      <c r="K144" s="66"/>
      <c r="L144" s="64"/>
    </row>
    <row r="145" spans="1:12" ht="26.25" customHeight="1">
      <c r="A145" s="15">
        <v>25</v>
      </c>
      <c r="B145" s="118" t="s">
        <v>101</v>
      </c>
      <c r="C145" s="118"/>
      <c r="D145" s="118"/>
      <c r="E145" s="118"/>
      <c r="F145" s="118"/>
      <c r="G145" s="118"/>
      <c r="H145" s="118"/>
      <c r="I145" s="16">
        <f>H146</f>
        <v>4</v>
      </c>
      <c r="J145" s="16">
        <v>635</v>
      </c>
      <c r="K145" s="66" t="s">
        <v>21</v>
      </c>
      <c r="L145" s="64">
        <f>ROUND(J145*I145,2)</f>
        <v>2540</v>
      </c>
    </row>
    <row r="146" spans="1:12" ht="13.5" customHeight="1">
      <c r="A146" s="15"/>
      <c r="B146" s="61"/>
      <c r="C146" s="28">
        <v>4</v>
      </c>
      <c r="D146" s="28">
        <v>1</v>
      </c>
      <c r="E146" s="21">
        <v>1</v>
      </c>
      <c r="F146" s="61"/>
      <c r="G146" s="61"/>
      <c r="H146" s="19">
        <v>4</v>
      </c>
      <c r="I146" s="16"/>
      <c r="J146" s="16"/>
      <c r="K146" s="66"/>
      <c r="L146" s="64"/>
    </row>
    <row r="147" spans="1:12" ht="56.25" customHeight="1">
      <c r="A147" s="15">
        <v>26</v>
      </c>
      <c r="B147" s="118" t="s">
        <v>110</v>
      </c>
      <c r="C147" s="118"/>
      <c r="D147" s="118"/>
      <c r="E147" s="118"/>
      <c r="F147" s="118"/>
      <c r="G147" s="118"/>
      <c r="H147" s="118"/>
      <c r="I147" s="163">
        <f>H155</f>
        <v>46.647999999999996</v>
      </c>
      <c r="J147" s="166">
        <v>122</v>
      </c>
      <c r="K147" s="169" t="s">
        <v>6</v>
      </c>
      <c r="L147" s="172">
        <f>ROUND(J147*I147,2)</f>
        <v>5691.06</v>
      </c>
    </row>
    <row r="148" spans="1:12" ht="13.5" customHeight="1">
      <c r="A148" s="15"/>
      <c r="B148" s="61" t="s">
        <v>116</v>
      </c>
      <c r="C148" s="28">
        <v>4</v>
      </c>
      <c r="D148" s="26">
        <v>1</v>
      </c>
      <c r="E148" s="27">
        <v>4.05</v>
      </c>
      <c r="F148" s="25"/>
      <c r="G148" s="25">
        <v>0.77500000000000002</v>
      </c>
      <c r="H148" s="47">
        <f>ROUND(PRODUCT(C148:G148),3)</f>
        <v>12.555</v>
      </c>
      <c r="I148" s="164"/>
      <c r="J148" s="167"/>
      <c r="K148" s="170"/>
      <c r="L148" s="173"/>
    </row>
    <row r="149" spans="1:12" ht="13.5" customHeight="1">
      <c r="A149" s="15"/>
      <c r="B149" s="61" t="s">
        <v>116</v>
      </c>
      <c r="C149" s="28">
        <v>2</v>
      </c>
      <c r="D149" s="26">
        <v>1</v>
      </c>
      <c r="E149" s="27">
        <v>4.5999999999999996</v>
      </c>
      <c r="F149" s="25"/>
      <c r="G149" s="25">
        <v>0.77500000000000002</v>
      </c>
      <c r="H149" s="47">
        <f t="shared" ref="H149:H154" si="15">ROUND(PRODUCT(C149:G149),3)</f>
        <v>7.13</v>
      </c>
      <c r="I149" s="164"/>
      <c r="J149" s="167"/>
      <c r="K149" s="170"/>
      <c r="L149" s="173"/>
    </row>
    <row r="150" spans="1:12" ht="13.5" customHeight="1">
      <c r="A150" s="15"/>
      <c r="B150" s="61" t="s">
        <v>117</v>
      </c>
      <c r="C150" s="28">
        <v>6</v>
      </c>
      <c r="D150" s="26">
        <v>1</v>
      </c>
      <c r="E150" s="27">
        <v>1.2</v>
      </c>
      <c r="F150" s="25"/>
      <c r="G150" s="25">
        <v>0.77500000000000002</v>
      </c>
      <c r="H150" s="47">
        <f t="shared" si="15"/>
        <v>5.58</v>
      </c>
      <c r="I150" s="164"/>
      <c r="J150" s="167"/>
      <c r="K150" s="170"/>
      <c r="L150" s="173"/>
    </row>
    <row r="151" spans="1:12" ht="13.5" customHeight="1">
      <c r="A151" s="15"/>
      <c r="B151" s="61"/>
      <c r="C151" s="28">
        <v>2</v>
      </c>
      <c r="D151" s="26">
        <v>1</v>
      </c>
      <c r="E151" s="27">
        <v>2.5</v>
      </c>
      <c r="F151" s="25"/>
      <c r="G151" s="25">
        <v>0.77500000000000002</v>
      </c>
      <c r="H151" s="47">
        <f t="shared" si="15"/>
        <v>3.875</v>
      </c>
      <c r="I151" s="164"/>
      <c r="J151" s="167"/>
      <c r="K151" s="170"/>
      <c r="L151" s="173"/>
    </row>
    <row r="152" spans="1:12" ht="13.5" customHeight="1">
      <c r="A152" s="15"/>
      <c r="B152" s="61"/>
      <c r="C152" s="28">
        <v>1</v>
      </c>
      <c r="D152" s="26">
        <v>1</v>
      </c>
      <c r="E152" s="27">
        <v>1.6</v>
      </c>
      <c r="F152" s="25"/>
      <c r="G152" s="25">
        <v>0.77500000000000002</v>
      </c>
      <c r="H152" s="47">
        <f t="shared" si="15"/>
        <v>1.24</v>
      </c>
      <c r="I152" s="164"/>
      <c r="J152" s="167"/>
      <c r="K152" s="170"/>
      <c r="L152" s="173"/>
    </row>
    <row r="153" spans="1:12" ht="13.5" customHeight="1">
      <c r="A153" s="15"/>
      <c r="B153" s="65" t="s">
        <v>159</v>
      </c>
      <c r="C153" s="28">
        <v>1</v>
      </c>
      <c r="D153" s="26">
        <v>1</v>
      </c>
      <c r="E153" s="27">
        <v>4.3499999999999996</v>
      </c>
      <c r="F153" s="25">
        <v>4.05</v>
      </c>
      <c r="G153" s="25"/>
      <c r="H153" s="47">
        <f>ROUND(PRODUCT(C153:G153),3)</f>
        <v>17.617999999999999</v>
      </c>
      <c r="I153" s="164"/>
      <c r="J153" s="167"/>
      <c r="K153" s="170"/>
      <c r="L153" s="173"/>
    </row>
    <row r="154" spans="1:12" ht="13.5" customHeight="1">
      <c r="A154" s="15"/>
      <c r="B154" s="61" t="s">
        <v>118</v>
      </c>
      <c r="C154" s="28">
        <v>10</v>
      </c>
      <c r="D154" s="28">
        <v>-1</v>
      </c>
      <c r="E154" s="25">
        <v>0.45</v>
      </c>
      <c r="F154" s="25"/>
      <c r="G154" s="25">
        <v>0.3</v>
      </c>
      <c r="H154" s="47">
        <f t="shared" si="15"/>
        <v>-1.35</v>
      </c>
      <c r="I154" s="164"/>
      <c r="J154" s="167"/>
      <c r="K154" s="170"/>
      <c r="L154" s="173"/>
    </row>
    <row r="155" spans="1:12" ht="13.5" customHeight="1">
      <c r="A155" s="15"/>
      <c r="B155" s="65"/>
      <c r="C155" s="61"/>
      <c r="D155" s="61"/>
      <c r="E155" s="61"/>
      <c r="F155" s="61"/>
      <c r="G155" s="61"/>
      <c r="H155" s="48">
        <f>SUM(H148:H154)</f>
        <v>46.647999999999996</v>
      </c>
      <c r="I155" s="165"/>
      <c r="J155" s="168"/>
      <c r="K155" s="171"/>
      <c r="L155" s="174"/>
    </row>
    <row r="156" spans="1:12" ht="84.6" customHeight="1">
      <c r="A156" s="15">
        <v>27</v>
      </c>
      <c r="B156" s="118" t="s">
        <v>123</v>
      </c>
      <c r="C156" s="118"/>
      <c r="D156" s="118"/>
      <c r="E156" s="118"/>
      <c r="F156" s="118"/>
      <c r="G156" s="118"/>
      <c r="H156" s="118"/>
      <c r="I156" s="44">
        <f>H157</f>
        <v>46.647999999999996</v>
      </c>
      <c r="J156" s="16">
        <v>70</v>
      </c>
      <c r="K156" s="66" t="s">
        <v>6</v>
      </c>
      <c r="L156" s="64">
        <f>ROUND(J156*I156,2)</f>
        <v>3265.36</v>
      </c>
    </row>
    <row r="157" spans="1:12" ht="13.5" customHeight="1">
      <c r="A157" s="15"/>
      <c r="B157" s="183" t="s">
        <v>179</v>
      </c>
      <c r="C157" s="184"/>
      <c r="D157" s="184"/>
      <c r="E157" s="184"/>
      <c r="F157" s="185"/>
      <c r="G157" s="19"/>
      <c r="H157" s="47">
        <f>H155</f>
        <v>46.647999999999996</v>
      </c>
      <c r="I157" s="16"/>
      <c r="J157" s="16"/>
      <c r="K157" s="66"/>
      <c r="L157" s="64"/>
    </row>
    <row r="158" spans="1:12" ht="87.75" customHeight="1">
      <c r="A158" s="15">
        <v>28</v>
      </c>
      <c r="B158" s="188" t="s">
        <v>148</v>
      </c>
      <c r="C158" s="189"/>
      <c r="D158" s="189"/>
      <c r="E158" s="189"/>
      <c r="F158" s="189"/>
      <c r="G158" s="189"/>
      <c r="H158" s="190"/>
      <c r="I158" s="137">
        <f>H165</f>
        <v>77.506</v>
      </c>
      <c r="J158" s="140">
        <v>45.1</v>
      </c>
      <c r="K158" s="175" t="s">
        <v>6</v>
      </c>
      <c r="L158" s="159">
        <f t="shared" ref="L158:L165" si="16">ROUND(J158*I158,2)</f>
        <v>3495.52</v>
      </c>
    </row>
    <row r="159" spans="1:12" ht="13.5" customHeight="1">
      <c r="A159" s="15"/>
      <c r="B159" s="65" t="s">
        <v>176</v>
      </c>
      <c r="C159" s="23">
        <v>1</v>
      </c>
      <c r="D159" s="24">
        <v>1</v>
      </c>
      <c r="E159" s="25">
        <v>5.0999999999999996</v>
      </c>
      <c r="F159" s="43"/>
      <c r="G159" s="43">
        <v>3.9</v>
      </c>
      <c r="H159" s="47">
        <f t="shared" ref="H159:H164" si="17">ROUND(PRODUCT(C159:G159),3)</f>
        <v>19.89</v>
      </c>
      <c r="I159" s="138"/>
      <c r="J159" s="141"/>
      <c r="K159" s="176"/>
      <c r="L159" s="162"/>
    </row>
    <row r="160" spans="1:12" ht="13.5" customHeight="1">
      <c r="A160" s="15"/>
      <c r="B160" s="65" t="s">
        <v>177</v>
      </c>
      <c r="C160" s="28">
        <v>2</v>
      </c>
      <c r="D160" s="26">
        <v>1</v>
      </c>
      <c r="E160" s="27">
        <v>4.55</v>
      </c>
      <c r="F160" s="25"/>
      <c r="G160" s="43">
        <v>3.9</v>
      </c>
      <c r="H160" s="47">
        <f t="shared" si="17"/>
        <v>35.49</v>
      </c>
      <c r="I160" s="138"/>
      <c r="J160" s="141"/>
      <c r="K160" s="176"/>
      <c r="L160" s="162"/>
    </row>
    <row r="161" spans="1:12" ht="13.5" customHeight="1">
      <c r="A161" s="15"/>
      <c r="B161" s="65" t="s">
        <v>96</v>
      </c>
      <c r="C161" s="28">
        <v>10</v>
      </c>
      <c r="D161" s="26">
        <v>2</v>
      </c>
      <c r="E161" s="25">
        <v>0.45</v>
      </c>
      <c r="F161" s="25"/>
      <c r="G161" s="25">
        <v>0.3</v>
      </c>
      <c r="H161" s="47">
        <f t="shared" si="17"/>
        <v>2.7</v>
      </c>
      <c r="I161" s="138"/>
      <c r="J161" s="141"/>
      <c r="K161" s="176"/>
      <c r="L161" s="162"/>
    </row>
    <row r="162" spans="1:12" ht="15" customHeight="1">
      <c r="A162" s="15"/>
      <c r="B162" s="65" t="s">
        <v>98</v>
      </c>
      <c r="C162" s="28">
        <v>10</v>
      </c>
      <c r="D162" s="26">
        <v>1</v>
      </c>
      <c r="E162" s="27">
        <v>1.05</v>
      </c>
      <c r="F162" s="25"/>
      <c r="G162" s="25">
        <v>7.4999999999999997E-2</v>
      </c>
      <c r="H162" s="47">
        <f t="shared" si="17"/>
        <v>0.78800000000000003</v>
      </c>
      <c r="I162" s="138"/>
      <c r="J162" s="141"/>
      <c r="K162" s="176"/>
      <c r="L162" s="162"/>
    </row>
    <row r="163" spans="1:12" ht="13.5" customHeight="1">
      <c r="A163" s="15"/>
      <c r="B163" s="61" t="s">
        <v>118</v>
      </c>
      <c r="C163" s="28">
        <v>10</v>
      </c>
      <c r="D163" s="28">
        <v>-1</v>
      </c>
      <c r="E163" s="25">
        <v>0.45</v>
      </c>
      <c r="F163" s="25"/>
      <c r="G163" s="25">
        <v>0.3</v>
      </c>
      <c r="H163" s="47">
        <f t="shared" si="17"/>
        <v>-1.35</v>
      </c>
      <c r="I163" s="138"/>
      <c r="J163" s="141"/>
      <c r="K163" s="176"/>
      <c r="L163" s="162"/>
    </row>
    <row r="164" spans="1:12" ht="13.5" customHeight="1">
      <c r="A164" s="15"/>
      <c r="B164" s="65" t="s">
        <v>25</v>
      </c>
      <c r="C164" s="28">
        <v>1</v>
      </c>
      <c r="D164" s="26">
        <v>1</v>
      </c>
      <c r="E164" s="27">
        <f>2*(5.4+4.85)</f>
        <v>20.5</v>
      </c>
      <c r="F164" s="25"/>
      <c r="G164" s="25">
        <f>2*0.425+0.125</f>
        <v>0.97499999999999998</v>
      </c>
      <c r="H164" s="47">
        <f t="shared" si="17"/>
        <v>19.988</v>
      </c>
      <c r="I164" s="138"/>
      <c r="J164" s="141"/>
      <c r="K164" s="176"/>
      <c r="L164" s="162"/>
    </row>
    <row r="165" spans="1:12" ht="13.5" customHeight="1">
      <c r="A165" s="15"/>
      <c r="B165" s="65"/>
      <c r="C165" s="28"/>
      <c r="D165" s="28"/>
      <c r="E165" s="25"/>
      <c r="F165" s="66"/>
      <c r="G165" s="25"/>
      <c r="H165" s="48">
        <f>SUM(H159:H164)</f>
        <v>77.506</v>
      </c>
      <c r="I165" s="139"/>
      <c r="J165" s="142"/>
      <c r="K165" s="158"/>
      <c r="L165" s="160">
        <f t="shared" si="16"/>
        <v>0</v>
      </c>
    </row>
    <row r="166" spans="1:12" ht="105.75" customHeight="1">
      <c r="A166" s="15">
        <v>29</v>
      </c>
      <c r="B166" s="188" t="s">
        <v>160</v>
      </c>
      <c r="C166" s="189"/>
      <c r="D166" s="189"/>
      <c r="E166" s="189"/>
      <c r="F166" s="189"/>
      <c r="G166" s="189"/>
      <c r="H166" s="190"/>
      <c r="I166" s="137">
        <f>H167</f>
        <v>77.506</v>
      </c>
      <c r="J166" s="140">
        <v>67</v>
      </c>
      <c r="K166" s="157"/>
      <c r="L166" s="159">
        <f>ROUND(I166*J166,2)</f>
        <v>5192.8999999999996</v>
      </c>
    </row>
    <row r="167" spans="1:12" ht="13.5" customHeight="1">
      <c r="A167" s="15"/>
      <c r="B167" s="183" t="s">
        <v>149</v>
      </c>
      <c r="C167" s="184"/>
      <c r="D167" s="184"/>
      <c r="E167" s="184"/>
      <c r="F167" s="184"/>
      <c r="G167" s="185"/>
      <c r="H167" s="47">
        <f>H165</f>
        <v>77.506</v>
      </c>
      <c r="I167" s="139"/>
      <c r="J167" s="142"/>
      <c r="K167" s="158"/>
      <c r="L167" s="160"/>
    </row>
    <row r="168" spans="1:12" s="10" customFormat="1" ht="105.75" customHeight="1">
      <c r="A168" s="35">
        <v>30</v>
      </c>
      <c r="B168" s="118" t="s">
        <v>111</v>
      </c>
      <c r="C168" s="118"/>
      <c r="D168" s="118"/>
      <c r="E168" s="118"/>
      <c r="F168" s="118"/>
      <c r="G168" s="118"/>
      <c r="H168" s="118"/>
      <c r="I168" s="45">
        <f>H169</f>
        <v>4.83</v>
      </c>
      <c r="J168" s="36">
        <v>4351</v>
      </c>
      <c r="K168" s="17" t="s">
        <v>6</v>
      </c>
      <c r="L168" s="53">
        <f t="shared" ref="L168" si="18">ROUND(J168*I168,2)</f>
        <v>21015.33</v>
      </c>
    </row>
    <row r="169" spans="1:12" s="10" customFormat="1" ht="15.75" customHeight="1">
      <c r="A169" s="35"/>
      <c r="B169" s="62" t="s">
        <v>180</v>
      </c>
      <c r="C169" s="46">
        <v>1</v>
      </c>
      <c r="D169" s="28">
        <v>1</v>
      </c>
      <c r="E169" s="50">
        <v>2.2999999999999998</v>
      </c>
      <c r="F169" s="28"/>
      <c r="G169" s="50">
        <v>2.1</v>
      </c>
      <c r="H169" s="25">
        <f>ROUND(PRODUCT(C169:G169),3)</f>
        <v>4.83</v>
      </c>
      <c r="I169" s="17"/>
      <c r="J169" s="36"/>
      <c r="K169" s="17"/>
      <c r="L169" s="53"/>
    </row>
    <row r="170" spans="1:12" ht="77.25" customHeight="1">
      <c r="A170" s="15">
        <v>31</v>
      </c>
      <c r="B170" s="118" t="s">
        <v>69</v>
      </c>
      <c r="C170" s="118"/>
      <c r="D170" s="118"/>
      <c r="E170" s="118"/>
      <c r="F170" s="118"/>
      <c r="G170" s="118"/>
      <c r="H170" s="118"/>
      <c r="I170" s="137">
        <f>H176</f>
        <v>1.44</v>
      </c>
      <c r="J170" s="140">
        <v>10021</v>
      </c>
      <c r="K170" s="157" t="s">
        <v>44</v>
      </c>
      <c r="L170" s="159">
        <f>ROUND(J170*I170,2)</f>
        <v>14430.24</v>
      </c>
    </row>
    <row r="171" spans="1:12" ht="12.75" customHeight="1">
      <c r="A171" s="15"/>
      <c r="B171" s="61" t="s">
        <v>27</v>
      </c>
      <c r="C171" s="61">
        <v>10</v>
      </c>
      <c r="D171" s="61">
        <v>1</v>
      </c>
      <c r="E171" s="19">
        <v>0.6</v>
      </c>
      <c r="F171" s="19">
        <v>0.45</v>
      </c>
      <c r="G171" s="19"/>
      <c r="H171" s="47">
        <f t="shared" ref="H171:H173" si="19">ROUND(PRODUCT(C171:G171),3)</f>
        <v>2.7</v>
      </c>
      <c r="I171" s="138"/>
      <c r="J171" s="141"/>
      <c r="K171" s="161"/>
      <c r="L171" s="162"/>
    </row>
    <row r="172" spans="1:12" ht="12.75" customHeight="1">
      <c r="A172" s="15"/>
      <c r="B172" s="65" t="s">
        <v>26</v>
      </c>
      <c r="C172" s="61">
        <v>1</v>
      </c>
      <c r="D172" s="61">
        <v>5</v>
      </c>
      <c r="E172" s="19">
        <v>0.6</v>
      </c>
      <c r="F172" s="19">
        <v>0.6</v>
      </c>
      <c r="G172" s="19"/>
      <c r="H172" s="47">
        <f t="shared" si="19"/>
        <v>1.8</v>
      </c>
      <c r="I172" s="138"/>
      <c r="J172" s="141"/>
      <c r="K172" s="161"/>
      <c r="L172" s="162"/>
    </row>
    <row r="173" spans="1:12" ht="12.75" customHeight="1">
      <c r="A173" s="15"/>
      <c r="B173" s="65" t="s">
        <v>99</v>
      </c>
      <c r="C173" s="61">
        <v>1</v>
      </c>
      <c r="D173" s="61">
        <v>1</v>
      </c>
      <c r="E173" s="19">
        <v>5</v>
      </c>
      <c r="F173" s="19">
        <v>0.9</v>
      </c>
      <c r="G173" s="19"/>
      <c r="H173" s="47">
        <f t="shared" si="19"/>
        <v>4.5</v>
      </c>
      <c r="I173" s="138"/>
      <c r="J173" s="141"/>
      <c r="K173" s="161"/>
      <c r="L173" s="162"/>
    </row>
    <row r="174" spans="1:12" ht="12.75" customHeight="1">
      <c r="A174" s="15"/>
      <c r="B174" s="61"/>
      <c r="C174" s="61"/>
      <c r="D174" s="61"/>
      <c r="E174" s="21"/>
      <c r="F174" s="61"/>
      <c r="G174" s="61"/>
      <c r="H174" s="48">
        <f>SUM(H171:H173)</f>
        <v>9</v>
      </c>
      <c r="I174" s="138"/>
      <c r="J174" s="141"/>
      <c r="K174" s="161"/>
      <c r="L174" s="162"/>
    </row>
    <row r="175" spans="1:12" ht="15">
      <c r="A175" s="15"/>
      <c r="B175" s="61"/>
      <c r="C175" s="61"/>
      <c r="D175" s="61"/>
      <c r="E175" s="21"/>
      <c r="F175" s="65" t="str">
        <f>"@16 kg/ sqm. = "</f>
        <v xml:space="preserve">@16 kg/ sqm. = </v>
      </c>
      <c r="G175" s="56"/>
      <c r="H175" s="48">
        <f>H174*16</f>
        <v>144</v>
      </c>
      <c r="I175" s="138"/>
      <c r="J175" s="141"/>
      <c r="K175" s="161"/>
      <c r="L175" s="162"/>
    </row>
    <row r="176" spans="1:12" ht="15">
      <c r="A176" s="15"/>
      <c r="B176" s="61"/>
      <c r="C176" s="61"/>
      <c r="D176" s="61"/>
      <c r="E176" s="21"/>
      <c r="F176" s="65"/>
      <c r="G176" s="57" t="s">
        <v>181</v>
      </c>
      <c r="H176" s="48">
        <f>H175/100</f>
        <v>1.44</v>
      </c>
      <c r="I176" s="139"/>
      <c r="J176" s="142"/>
      <c r="K176" s="158"/>
      <c r="L176" s="160"/>
    </row>
    <row r="177" spans="1:12" ht="57.75" customHeight="1">
      <c r="A177" s="15">
        <v>32</v>
      </c>
      <c r="B177" s="118" t="s">
        <v>70</v>
      </c>
      <c r="C177" s="118"/>
      <c r="D177" s="118"/>
      <c r="E177" s="118"/>
      <c r="F177" s="118"/>
      <c r="G177" s="118"/>
      <c r="H177" s="118"/>
      <c r="I177" s="137">
        <f>H182</f>
        <v>23.445</v>
      </c>
      <c r="J177" s="140">
        <v>29</v>
      </c>
      <c r="K177" s="157" t="s">
        <v>6</v>
      </c>
      <c r="L177" s="159">
        <f>ROUND(J177*I177,2)</f>
        <v>679.91</v>
      </c>
    </row>
    <row r="178" spans="1:12" ht="12.75" customHeight="1">
      <c r="A178" s="15"/>
      <c r="B178" s="61" t="s">
        <v>161</v>
      </c>
      <c r="C178" s="28">
        <v>1.5</v>
      </c>
      <c r="D178" s="25">
        <v>1</v>
      </c>
      <c r="E178" s="25">
        <f>E169</f>
        <v>2.2999999999999998</v>
      </c>
      <c r="F178" s="58">
        <v>2.1</v>
      </c>
      <c r="G178" s="23"/>
      <c r="H178" s="47">
        <f>ROUND(PRODUCT(C178:G178),3)</f>
        <v>7.2450000000000001</v>
      </c>
      <c r="I178" s="138"/>
      <c r="J178" s="141"/>
      <c r="K178" s="161"/>
      <c r="L178" s="162"/>
    </row>
    <row r="179" spans="1:12" ht="12.75" customHeight="1">
      <c r="A179" s="15"/>
      <c r="B179" s="61" t="s">
        <v>27</v>
      </c>
      <c r="C179" s="28">
        <v>2</v>
      </c>
      <c r="D179" s="25">
        <v>10</v>
      </c>
      <c r="E179" s="25">
        <v>0.6</v>
      </c>
      <c r="F179" s="25">
        <v>0.45</v>
      </c>
      <c r="G179" s="28"/>
      <c r="H179" s="47">
        <f t="shared" ref="H179:H181" si="20">ROUND(PRODUCT(C179:G179),3)</f>
        <v>5.4</v>
      </c>
      <c r="I179" s="138"/>
      <c r="J179" s="141"/>
      <c r="K179" s="161"/>
      <c r="L179" s="162"/>
    </row>
    <row r="180" spans="1:12" ht="12.75" customHeight="1">
      <c r="A180" s="15"/>
      <c r="B180" s="65" t="s">
        <v>26</v>
      </c>
      <c r="C180" s="28">
        <v>5</v>
      </c>
      <c r="D180" s="25">
        <v>1</v>
      </c>
      <c r="E180" s="25">
        <v>0.6</v>
      </c>
      <c r="F180" s="25">
        <v>0.6</v>
      </c>
      <c r="G180" s="28"/>
      <c r="H180" s="47">
        <f t="shared" si="20"/>
        <v>1.8</v>
      </c>
      <c r="I180" s="138"/>
      <c r="J180" s="141"/>
      <c r="K180" s="161"/>
      <c r="L180" s="162"/>
    </row>
    <row r="181" spans="1:12" ht="12.75" customHeight="1">
      <c r="A181" s="15"/>
      <c r="B181" s="65" t="s">
        <v>99</v>
      </c>
      <c r="C181" s="28">
        <v>2</v>
      </c>
      <c r="D181" s="25">
        <v>1</v>
      </c>
      <c r="E181" s="25">
        <f>E173</f>
        <v>5</v>
      </c>
      <c r="F181" s="25">
        <v>0.9</v>
      </c>
      <c r="G181" s="28"/>
      <c r="H181" s="47">
        <f t="shared" si="20"/>
        <v>9</v>
      </c>
      <c r="I181" s="138"/>
      <c r="J181" s="141"/>
      <c r="K181" s="161"/>
      <c r="L181" s="162"/>
    </row>
    <row r="182" spans="1:12" ht="12.75" customHeight="1">
      <c r="A182" s="15"/>
      <c r="B182" s="65"/>
      <c r="C182" s="61"/>
      <c r="D182" s="61"/>
      <c r="E182" s="21"/>
      <c r="F182" s="61"/>
      <c r="G182" s="61"/>
      <c r="H182" s="48">
        <f>SUM(H178:H181)</f>
        <v>23.445</v>
      </c>
      <c r="I182" s="139"/>
      <c r="J182" s="142"/>
      <c r="K182" s="158"/>
      <c r="L182" s="160"/>
    </row>
    <row r="183" spans="1:12" ht="81.75" customHeight="1">
      <c r="A183" s="15">
        <v>33</v>
      </c>
      <c r="B183" s="118" t="s">
        <v>71</v>
      </c>
      <c r="C183" s="118"/>
      <c r="D183" s="118"/>
      <c r="E183" s="118"/>
      <c r="F183" s="118"/>
      <c r="G183" s="118"/>
      <c r="H183" s="118"/>
      <c r="I183" s="137">
        <f>H184</f>
        <v>23.445</v>
      </c>
      <c r="J183" s="140">
        <v>79</v>
      </c>
      <c r="K183" s="157" t="s">
        <v>6</v>
      </c>
      <c r="L183" s="159">
        <f>ROUND(J183*I183,2)</f>
        <v>1852.16</v>
      </c>
    </row>
    <row r="184" spans="1:12" ht="13.5" customHeight="1">
      <c r="A184" s="15"/>
      <c r="B184" s="65" t="s">
        <v>182</v>
      </c>
      <c r="C184" s="61"/>
      <c r="D184" s="61"/>
      <c r="E184" s="21"/>
      <c r="F184" s="61"/>
      <c r="G184" s="19"/>
      <c r="H184" s="19">
        <f>H182</f>
        <v>23.445</v>
      </c>
      <c r="I184" s="139"/>
      <c r="J184" s="142"/>
      <c r="K184" s="158"/>
      <c r="L184" s="160"/>
    </row>
    <row r="185" spans="1:12" ht="298.5" customHeight="1">
      <c r="A185" s="15">
        <v>34</v>
      </c>
      <c r="B185" s="178" t="s">
        <v>124</v>
      </c>
      <c r="C185" s="179"/>
      <c r="D185" s="179"/>
      <c r="E185" s="179"/>
      <c r="F185" s="179"/>
      <c r="G185" s="179"/>
      <c r="H185" s="180"/>
      <c r="I185" s="16">
        <f>H186</f>
        <v>17.62</v>
      </c>
      <c r="J185" s="16">
        <v>1589</v>
      </c>
      <c r="K185" s="66" t="s">
        <v>6</v>
      </c>
      <c r="L185" s="64">
        <f>ROUND(J185*I185,2)</f>
        <v>27998.18</v>
      </c>
    </row>
    <row r="186" spans="1:12" ht="13.5" customHeight="1">
      <c r="A186" s="15"/>
      <c r="B186" s="61" t="s">
        <v>43</v>
      </c>
      <c r="C186" s="61"/>
      <c r="D186" s="61">
        <v>1</v>
      </c>
      <c r="E186" s="61">
        <v>4.3499999999999996</v>
      </c>
      <c r="F186" s="61">
        <v>4.05</v>
      </c>
      <c r="G186" s="61"/>
      <c r="H186" s="19">
        <f t="shared" ref="H186" si="21">ROUND(F186*E186*D186,2)</f>
        <v>17.62</v>
      </c>
      <c r="I186" s="16"/>
      <c r="J186" s="16"/>
      <c r="K186" s="66"/>
      <c r="L186" s="64"/>
    </row>
    <row r="187" spans="1:12" ht="154.5" customHeight="1">
      <c r="A187" s="15">
        <v>35</v>
      </c>
      <c r="B187" s="118" t="s">
        <v>186</v>
      </c>
      <c r="C187" s="118"/>
      <c r="D187" s="118"/>
      <c r="E187" s="118"/>
      <c r="F187" s="118"/>
      <c r="G187" s="118"/>
      <c r="H187" s="118"/>
      <c r="I187" s="166">
        <f>H196</f>
        <v>68.565000000000012</v>
      </c>
      <c r="J187" s="166">
        <v>1060</v>
      </c>
      <c r="K187" s="169" t="s">
        <v>6</v>
      </c>
      <c r="L187" s="172">
        <f>ROUND(J187*I187,2)</f>
        <v>72678.899999999994</v>
      </c>
    </row>
    <row r="188" spans="1:12" ht="13.5" customHeight="1">
      <c r="A188" s="15"/>
      <c r="B188" s="61" t="s">
        <v>164</v>
      </c>
      <c r="C188" s="61">
        <v>2</v>
      </c>
      <c r="D188" s="61">
        <v>1</v>
      </c>
      <c r="E188" s="61">
        <v>4.3499999999999996</v>
      </c>
      <c r="F188" s="61">
        <v>2.1</v>
      </c>
      <c r="G188" s="61"/>
      <c r="H188" s="19">
        <f t="shared" ref="H188:H195" si="22">ROUND(PRODUCT(C188:G188),3)</f>
        <v>18.27</v>
      </c>
      <c r="I188" s="167"/>
      <c r="J188" s="167"/>
      <c r="K188" s="170"/>
      <c r="L188" s="173"/>
    </row>
    <row r="189" spans="1:12" ht="13.5" customHeight="1">
      <c r="A189" s="15"/>
      <c r="B189" s="61"/>
      <c r="C189" s="61">
        <v>4</v>
      </c>
      <c r="D189" s="61">
        <v>1</v>
      </c>
      <c r="E189" s="61">
        <v>4.05</v>
      </c>
      <c r="F189" s="61">
        <v>2.1</v>
      </c>
      <c r="G189" s="61"/>
      <c r="H189" s="19">
        <f t="shared" si="22"/>
        <v>34.020000000000003</v>
      </c>
      <c r="I189" s="167"/>
      <c r="J189" s="167"/>
      <c r="K189" s="170"/>
      <c r="L189" s="173"/>
    </row>
    <row r="190" spans="1:12" ht="13.5" customHeight="1">
      <c r="A190" s="15"/>
      <c r="B190" s="61" t="s">
        <v>125</v>
      </c>
      <c r="C190" s="61">
        <v>1</v>
      </c>
      <c r="D190" s="61">
        <v>-1</v>
      </c>
      <c r="E190" s="61">
        <v>2.0499999999999998</v>
      </c>
      <c r="F190" s="61">
        <v>2.1</v>
      </c>
      <c r="G190" s="61"/>
      <c r="H190" s="19">
        <f t="shared" si="22"/>
        <v>-4.3049999999999997</v>
      </c>
      <c r="I190" s="167"/>
      <c r="J190" s="167"/>
      <c r="K190" s="170"/>
      <c r="L190" s="173"/>
    </row>
    <row r="191" spans="1:12" ht="13.5" customHeight="1">
      <c r="A191" s="15"/>
      <c r="B191" s="65" t="s">
        <v>126</v>
      </c>
      <c r="C191" s="61">
        <v>2</v>
      </c>
      <c r="D191" s="61">
        <v>1</v>
      </c>
      <c r="E191" s="61">
        <v>1.6</v>
      </c>
      <c r="F191" s="61">
        <v>2.1</v>
      </c>
      <c r="G191" s="61"/>
      <c r="H191" s="19">
        <f t="shared" si="22"/>
        <v>6.72</v>
      </c>
      <c r="I191" s="167"/>
      <c r="J191" s="167"/>
      <c r="K191" s="170"/>
      <c r="L191" s="173"/>
    </row>
    <row r="192" spans="1:12" ht="13.5" customHeight="1">
      <c r="A192" s="15"/>
      <c r="B192" s="65"/>
      <c r="C192" s="61">
        <v>2</v>
      </c>
      <c r="D192" s="61">
        <v>1</v>
      </c>
      <c r="E192" s="61">
        <v>1.1000000000000001</v>
      </c>
      <c r="F192" s="61">
        <v>2.1</v>
      </c>
      <c r="G192" s="61"/>
      <c r="H192" s="19">
        <f t="shared" si="22"/>
        <v>4.62</v>
      </c>
      <c r="I192" s="167"/>
      <c r="J192" s="167"/>
      <c r="K192" s="170"/>
      <c r="L192" s="173"/>
    </row>
    <row r="193" spans="1:12" ht="13.5" customHeight="1">
      <c r="A193" s="15"/>
      <c r="B193" s="65"/>
      <c r="C193" s="61">
        <v>2</v>
      </c>
      <c r="D193" s="61">
        <v>1</v>
      </c>
      <c r="E193" s="61">
        <v>1.2</v>
      </c>
      <c r="F193" s="61">
        <v>2.1</v>
      </c>
      <c r="G193" s="61"/>
      <c r="H193" s="19">
        <f t="shared" si="22"/>
        <v>5.04</v>
      </c>
      <c r="I193" s="167"/>
      <c r="J193" s="167"/>
      <c r="K193" s="170"/>
      <c r="L193" s="173"/>
    </row>
    <row r="194" spans="1:12" ht="13.5" customHeight="1">
      <c r="A194" s="15"/>
      <c r="B194" s="65"/>
      <c r="C194" s="61">
        <v>2</v>
      </c>
      <c r="D194" s="61">
        <v>1</v>
      </c>
      <c r="E194" s="61">
        <v>2.5</v>
      </c>
      <c r="F194" s="61">
        <v>2.1</v>
      </c>
      <c r="G194" s="61"/>
      <c r="H194" s="19">
        <f t="shared" si="22"/>
        <v>10.5</v>
      </c>
      <c r="I194" s="167"/>
      <c r="J194" s="167"/>
      <c r="K194" s="170"/>
      <c r="L194" s="173"/>
    </row>
    <row r="195" spans="1:12" ht="13.5" customHeight="1">
      <c r="A195" s="15"/>
      <c r="B195" s="61" t="s">
        <v>90</v>
      </c>
      <c r="C195" s="61">
        <v>4</v>
      </c>
      <c r="D195" s="61">
        <v>-1</v>
      </c>
      <c r="E195" s="61">
        <v>0.75</v>
      </c>
      <c r="F195" s="61">
        <v>2.1</v>
      </c>
      <c r="G195" s="61"/>
      <c r="H195" s="19">
        <f t="shared" si="22"/>
        <v>-6.3</v>
      </c>
      <c r="I195" s="167"/>
      <c r="J195" s="167"/>
      <c r="K195" s="170"/>
      <c r="L195" s="173"/>
    </row>
    <row r="196" spans="1:12" ht="13.5" customHeight="1">
      <c r="A196" s="15"/>
      <c r="B196" s="61"/>
      <c r="C196" s="61"/>
      <c r="D196" s="61"/>
      <c r="E196" s="61"/>
      <c r="F196" s="61"/>
      <c r="G196" s="61"/>
      <c r="H196" s="29">
        <f>SUM(H188:H195)</f>
        <v>68.565000000000012</v>
      </c>
      <c r="I196" s="168"/>
      <c r="J196" s="168"/>
      <c r="K196" s="171"/>
      <c r="L196" s="174"/>
    </row>
    <row r="197" spans="1:12" ht="141.6" customHeight="1">
      <c r="A197" s="15">
        <v>36</v>
      </c>
      <c r="B197" s="118" t="s">
        <v>127</v>
      </c>
      <c r="C197" s="118"/>
      <c r="D197" s="118"/>
      <c r="E197" s="118"/>
      <c r="F197" s="118"/>
      <c r="G197" s="118"/>
      <c r="H197" s="118"/>
      <c r="I197" s="16">
        <f>H198</f>
        <v>4</v>
      </c>
      <c r="J197" s="16">
        <v>825</v>
      </c>
      <c r="K197" s="66" t="s">
        <v>6</v>
      </c>
      <c r="L197" s="64">
        <f>ROUND(J197*I197,2)</f>
        <v>3300</v>
      </c>
    </row>
    <row r="198" spans="1:12" ht="13.5" customHeight="1">
      <c r="A198" s="15"/>
      <c r="B198" s="61" t="s">
        <v>93</v>
      </c>
      <c r="C198" s="61">
        <v>1</v>
      </c>
      <c r="D198" s="61">
        <v>1</v>
      </c>
      <c r="E198" s="19">
        <v>4</v>
      </c>
      <c r="F198" s="61">
        <v>1</v>
      </c>
      <c r="G198" s="61"/>
      <c r="H198" s="19">
        <f>ROUND(F198*E198*D198,2)</f>
        <v>4</v>
      </c>
      <c r="I198" s="16"/>
      <c r="J198" s="16"/>
      <c r="K198" s="66"/>
      <c r="L198" s="64"/>
    </row>
    <row r="199" spans="1:12" ht="168" customHeight="1">
      <c r="A199" s="15">
        <v>37</v>
      </c>
      <c r="B199" s="178" t="s">
        <v>185</v>
      </c>
      <c r="C199" s="179"/>
      <c r="D199" s="179"/>
      <c r="E199" s="179"/>
      <c r="F199" s="179"/>
      <c r="G199" s="179"/>
      <c r="H199" s="180"/>
      <c r="I199" s="137">
        <f>H204</f>
        <v>7.4329999999999998</v>
      </c>
      <c r="J199" s="140">
        <v>2315</v>
      </c>
      <c r="K199" s="157" t="s">
        <v>6</v>
      </c>
      <c r="L199" s="159">
        <f>ROUND(J199*I199,2)</f>
        <v>17207.400000000001</v>
      </c>
    </row>
    <row r="200" spans="1:12" ht="13.5" customHeight="1">
      <c r="A200" s="15"/>
      <c r="B200" s="18" t="s">
        <v>162</v>
      </c>
      <c r="C200" s="28">
        <v>1</v>
      </c>
      <c r="D200" s="28">
        <v>1</v>
      </c>
      <c r="E200" s="25">
        <f>0.75+0.9</f>
        <v>1.65</v>
      </c>
      <c r="F200" s="25">
        <v>0.45</v>
      </c>
      <c r="G200" s="25"/>
      <c r="H200" s="47">
        <f t="shared" ref="H200:H202" si="23">ROUND(PRODUCT(C200:G200),3)</f>
        <v>0.74299999999999999</v>
      </c>
      <c r="I200" s="138"/>
      <c r="J200" s="141"/>
      <c r="K200" s="161"/>
      <c r="L200" s="162"/>
    </row>
    <row r="201" spans="1:12" ht="13.5" customHeight="1">
      <c r="A201" s="15"/>
      <c r="B201" s="18" t="s">
        <v>163</v>
      </c>
      <c r="C201" s="28">
        <v>1</v>
      </c>
      <c r="D201" s="28">
        <v>1</v>
      </c>
      <c r="E201" s="25">
        <f>1+0.8</f>
        <v>1.8</v>
      </c>
      <c r="F201" s="25">
        <v>0.45</v>
      </c>
      <c r="G201" s="25"/>
      <c r="H201" s="47">
        <f t="shared" si="23"/>
        <v>0.81</v>
      </c>
      <c r="I201" s="138"/>
      <c r="J201" s="141"/>
      <c r="K201" s="161"/>
      <c r="L201" s="162"/>
    </row>
    <row r="202" spans="1:12" ht="13.5" customHeight="1">
      <c r="A202" s="15"/>
      <c r="B202" s="18" t="s">
        <v>167</v>
      </c>
      <c r="C202" s="28">
        <v>1</v>
      </c>
      <c r="D202" s="28">
        <v>1</v>
      </c>
      <c r="E202" s="25">
        <v>1.7</v>
      </c>
      <c r="F202" s="25"/>
      <c r="G202" s="25">
        <v>2.1</v>
      </c>
      <c r="H202" s="47">
        <f t="shared" si="23"/>
        <v>3.57</v>
      </c>
      <c r="I202" s="138"/>
      <c r="J202" s="141"/>
      <c r="K202" s="161"/>
      <c r="L202" s="162"/>
    </row>
    <row r="203" spans="1:12" ht="13.5" customHeight="1">
      <c r="A203" s="15"/>
      <c r="B203" s="18"/>
      <c r="C203" s="28">
        <v>1</v>
      </c>
      <c r="D203" s="28">
        <v>1</v>
      </c>
      <c r="E203" s="25">
        <v>1.1000000000000001</v>
      </c>
      <c r="F203" s="25"/>
      <c r="G203" s="25">
        <v>2.1</v>
      </c>
      <c r="H203" s="47">
        <f t="shared" ref="H203" si="24">ROUND(PRODUCT(C203:G203),3)</f>
        <v>2.31</v>
      </c>
      <c r="I203" s="138"/>
      <c r="J203" s="141"/>
      <c r="K203" s="161"/>
      <c r="L203" s="162"/>
    </row>
    <row r="204" spans="1:12" ht="13.5" customHeight="1">
      <c r="A204" s="15"/>
      <c r="B204" s="18"/>
      <c r="C204" s="28"/>
      <c r="D204" s="28"/>
      <c r="E204" s="28"/>
      <c r="F204" s="28"/>
      <c r="G204" s="28"/>
      <c r="H204" s="48">
        <f>SUM(H200:H203)</f>
        <v>7.4329999999999998</v>
      </c>
      <c r="I204" s="139"/>
      <c r="J204" s="142"/>
      <c r="K204" s="158"/>
      <c r="L204" s="160"/>
    </row>
    <row r="205" spans="1:12" ht="54" customHeight="1">
      <c r="A205" s="67">
        <v>38</v>
      </c>
      <c r="B205" s="118" t="s">
        <v>88</v>
      </c>
      <c r="C205" s="128"/>
      <c r="D205" s="128"/>
      <c r="E205" s="128"/>
      <c r="F205" s="128"/>
      <c r="G205" s="128"/>
      <c r="H205" s="128"/>
      <c r="I205" s="36">
        <f>H206</f>
        <v>2.16</v>
      </c>
      <c r="J205" s="36">
        <v>1426</v>
      </c>
      <c r="K205" s="17" t="s">
        <v>6</v>
      </c>
      <c r="L205" s="64">
        <f>ROUND(J205*I205,2)</f>
        <v>3080.16</v>
      </c>
    </row>
    <row r="206" spans="1:12" ht="12.75" customHeight="1">
      <c r="A206" s="67"/>
      <c r="B206" s="62"/>
      <c r="C206" s="60">
        <v>3</v>
      </c>
      <c r="D206" s="60">
        <v>1</v>
      </c>
      <c r="E206" s="60">
        <v>1.2</v>
      </c>
      <c r="F206" s="60"/>
      <c r="G206" s="60">
        <v>0.6</v>
      </c>
      <c r="H206" s="59">
        <f>G206*E206*C206*D206</f>
        <v>2.16</v>
      </c>
      <c r="I206" s="36"/>
      <c r="J206" s="36"/>
      <c r="K206" s="17"/>
      <c r="L206" s="64"/>
    </row>
    <row r="207" spans="1:12" ht="51" customHeight="1">
      <c r="A207" s="15">
        <v>39</v>
      </c>
      <c r="B207" s="118" t="s">
        <v>165</v>
      </c>
      <c r="C207" s="118"/>
      <c r="D207" s="118"/>
      <c r="E207" s="118"/>
      <c r="F207" s="118"/>
      <c r="G207" s="118"/>
      <c r="H207" s="118"/>
      <c r="I207" s="16">
        <f>H208</f>
        <v>0.27</v>
      </c>
      <c r="J207" s="16">
        <v>585</v>
      </c>
      <c r="K207" s="17" t="s">
        <v>62</v>
      </c>
      <c r="L207" s="64">
        <f>ROUND(J207*I207,2)</f>
        <v>157.94999999999999</v>
      </c>
    </row>
    <row r="208" spans="1:12" ht="12.75" customHeight="1">
      <c r="A208" s="15"/>
      <c r="B208" s="61"/>
      <c r="C208" s="28">
        <v>10</v>
      </c>
      <c r="D208" s="28">
        <v>1</v>
      </c>
      <c r="E208" s="61">
        <v>0.6</v>
      </c>
      <c r="F208" s="61">
        <v>0.45</v>
      </c>
      <c r="G208" s="61"/>
      <c r="H208" s="19">
        <f>ROUND(F208*E208*D208,2)</f>
        <v>0.27</v>
      </c>
      <c r="I208" s="16"/>
      <c r="J208" s="16"/>
      <c r="K208" s="66"/>
      <c r="L208" s="64"/>
    </row>
    <row r="209" spans="1:12" ht="91.5" customHeight="1">
      <c r="A209" s="67">
        <v>40</v>
      </c>
      <c r="B209" s="118" t="s">
        <v>158</v>
      </c>
      <c r="C209" s="128"/>
      <c r="D209" s="128"/>
      <c r="E209" s="128"/>
      <c r="F209" s="128"/>
      <c r="G209" s="128"/>
      <c r="H209" s="128"/>
      <c r="I209" s="38">
        <v>12</v>
      </c>
      <c r="J209" s="77">
        <v>162</v>
      </c>
      <c r="K209" s="37" t="s">
        <v>21</v>
      </c>
      <c r="L209" s="64">
        <f t="shared" ref="L209:L260" si="25">ROUND(J209*I209,2)</f>
        <v>1944</v>
      </c>
    </row>
    <row r="210" spans="1:12" ht="45" customHeight="1">
      <c r="A210" s="67">
        <v>41</v>
      </c>
      <c r="B210" s="118" t="s">
        <v>72</v>
      </c>
      <c r="C210" s="118"/>
      <c r="D210" s="118"/>
      <c r="E210" s="118"/>
      <c r="F210" s="118"/>
      <c r="G210" s="118"/>
      <c r="H210" s="118"/>
      <c r="I210" s="38">
        <v>9</v>
      </c>
      <c r="J210" s="77">
        <v>187</v>
      </c>
      <c r="K210" s="37" t="s">
        <v>21</v>
      </c>
      <c r="L210" s="64">
        <f t="shared" si="25"/>
        <v>1683</v>
      </c>
    </row>
    <row r="211" spans="1:12" ht="44.25" customHeight="1">
      <c r="A211" s="67">
        <v>42</v>
      </c>
      <c r="B211" s="118" t="s">
        <v>73</v>
      </c>
      <c r="C211" s="118"/>
      <c r="D211" s="118"/>
      <c r="E211" s="118"/>
      <c r="F211" s="118"/>
      <c r="G211" s="118"/>
      <c r="H211" s="118"/>
      <c r="I211" s="38">
        <v>6</v>
      </c>
      <c r="J211" s="77">
        <v>127</v>
      </c>
      <c r="K211" s="37" t="s">
        <v>21</v>
      </c>
      <c r="L211" s="64">
        <f t="shared" si="25"/>
        <v>762</v>
      </c>
    </row>
    <row r="212" spans="1:12" ht="54" customHeight="1">
      <c r="A212" s="67">
        <v>43</v>
      </c>
      <c r="B212" s="118" t="s">
        <v>106</v>
      </c>
      <c r="C212" s="118"/>
      <c r="D212" s="118"/>
      <c r="E212" s="118"/>
      <c r="F212" s="118"/>
      <c r="G212" s="118"/>
      <c r="H212" s="118"/>
      <c r="I212" s="39">
        <v>4</v>
      </c>
      <c r="J212" s="77">
        <v>3104</v>
      </c>
      <c r="K212" s="37" t="s">
        <v>21</v>
      </c>
      <c r="L212" s="64">
        <f t="shared" si="25"/>
        <v>12416</v>
      </c>
    </row>
    <row r="213" spans="1:12" ht="68.25" customHeight="1">
      <c r="A213" s="67">
        <v>44</v>
      </c>
      <c r="B213" s="118" t="s">
        <v>128</v>
      </c>
      <c r="C213" s="118"/>
      <c r="D213" s="118"/>
      <c r="E213" s="118"/>
      <c r="F213" s="118"/>
      <c r="G213" s="118"/>
      <c r="H213" s="118"/>
      <c r="I213" s="15">
        <v>4</v>
      </c>
      <c r="J213" s="77">
        <v>371</v>
      </c>
      <c r="K213" s="37" t="s">
        <v>21</v>
      </c>
      <c r="L213" s="64">
        <f t="shared" si="25"/>
        <v>1484</v>
      </c>
    </row>
    <row r="214" spans="1:12" ht="69.75" customHeight="1">
      <c r="A214" s="67">
        <v>45</v>
      </c>
      <c r="B214" s="118" t="s">
        <v>129</v>
      </c>
      <c r="C214" s="118"/>
      <c r="D214" s="118"/>
      <c r="E214" s="118"/>
      <c r="F214" s="118"/>
      <c r="G214" s="118"/>
      <c r="H214" s="118"/>
      <c r="I214" s="15">
        <v>3</v>
      </c>
      <c r="J214" s="77">
        <v>2869</v>
      </c>
      <c r="K214" s="37" t="s">
        <v>21</v>
      </c>
      <c r="L214" s="64">
        <f t="shared" si="25"/>
        <v>8607</v>
      </c>
    </row>
    <row r="215" spans="1:12" ht="63" customHeight="1">
      <c r="A215" s="67">
        <v>46</v>
      </c>
      <c r="B215" s="119" t="s">
        <v>112</v>
      </c>
      <c r="C215" s="119"/>
      <c r="D215" s="119"/>
      <c r="E215" s="119"/>
      <c r="F215" s="119"/>
      <c r="G215" s="119"/>
      <c r="H215" s="119"/>
      <c r="I215" s="15">
        <v>2</v>
      </c>
      <c r="J215" s="16">
        <v>881</v>
      </c>
      <c r="K215" s="66" t="s">
        <v>21</v>
      </c>
      <c r="L215" s="64">
        <f t="shared" si="25"/>
        <v>1762</v>
      </c>
    </row>
    <row r="216" spans="1:12" ht="51.75" customHeight="1">
      <c r="A216" s="67">
        <v>47</v>
      </c>
      <c r="B216" s="127" t="s">
        <v>130</v>
      </c>
      <c r="C216" s="127"/>
      <c r="D216" s="127"/>
      <c r="E216" s="127"/>
      <c r="F216" s="127"/>
      <c r="G216" s="127"/>
      <c r="H216" s="127"/>
      <c r="I216" s="39">
        <v>4</v>
      </c>
      <c r="J216" s="78">
        <v>2297</v>
      </c>
      <c r="K216" s="37" t="s">
        <v>23</v>
      </c>
      <c r="L216" s="64">
        <f t="shared" si="25"/>
        <v>9188</v>
      </c>
    </row>
    <row r="217" spans="1:12" ht="56.25" customHeight="1">
      <c r="A217" s="67">
        <v>48</v>
      </c>
      <c r="B217" s="118" t="s">
        <v>74</v>
      </c>
      <c r="C217" s="118"/>
      <c r="D217" s="118"/>
      <c r="E217" s="118"/>
      <c r="F217" s="118"/>
      <c r="G217" s="118"/>
      <c r="H217" s="118"/>
      <c r="I217" s="15">
        <v>4</v>
      </c>
      <c r="J217" s="16">
        <v>155</v>
      </c>
      <c r="K217" s="66" t="s">
        <v>21</v>
      </c>
      <c r="L217" s="64">
        <f t="shared" si="25"/>
        <v>620</v>
      </c>
    </row>
    <row r="218" spans="1:12" ht="43.5" customHeight="1">
      <c r="A218" s="67">
        <v>49</v>
      </c>
      <c r="B218" s="118" t="s">
        <v>75</v>
      </c>
      <c r="C218" s="118"/>
      <c r="D218" s="118"/>
      <c r="E218" s="118"/>
      <c r="F218" s="118"/>
      <c r="G218" s="118"/>
      <c r="H218" s="118"/>
      <c r="I218" s="15">
        <v>3</v>
      </c>
      <c r="J218" s="77">
        <v>414</v>
      </c>
      <c r="K218" s="37" t="s">
        <v>21</v>
      </c>
      <c r="L218" s="64">
        <f t="shared" si="25"/>
        <v>1242</v>
      </c>
    </row>
    <row r="219" spans="1:12" ht="96.6" customHeight="1">
      <c r="A219" s="67">
        <v>50</v>
      </c>
      <c r="B219" s="118" t="s">
        <v>166</v>
      </c>
      <c r="C219" s="128"/>
      <c r="D219" s="128"/>
      <c r="E219" s="128"/>
      <c r="F219" s="128"/>
      <c r="G219" s="128"/>
      <c r="H219" s="128"/>
      <c r="I219" s="15">
        <v>2</v>
      </c>
      <c r="J219" s="16">
        <v>3260</v>
      </c>
      <c r="K219" s="66" t="s">
        <v>21</v>
      </c>
      <c r="L219" s="64">
        <f t="shared" si="25"/>
        <v>6520</v>
      </c>
    </row>
    <row r="220" spans="1:12" ht="53.25" customHeight="1">
      <c r="A220" s="67">
        <v>51</v>
      </c>
      <c r="B220" s="118" t="s">
        <v>76</v>
      </c>
      <c r="C220" s="118"/>
      <c r="D220" s="118"/>
      <c r="E220" s="118"/>
      <c r="F220" s="118"/>
      <c r="G220" s="118"/>
      <c r="H220" s="118"/>
      <c r="I220" s="15">
        <v>7</v>
      </c>
      <c r="J220" s="16">
        <v>107</v>
      </c>
      <c r="K220" s="37" t="s">
        <v>21</v>
      </c>
      <c r="L220" s="64">
        <f t="shared" si="25"/>
        <v>749</v>
      </c>
    </row>
    <row r="221" spans="1:12" ht="54" customHeight="1">
      <c r="A221" s="67">
        <v>52</v>
      </c>
      <c r="B221" s="118" t="s">
        <v>77</v>
      </c>
      <c r="C221" s="118"/>
      <c r="D221" s="118"/>
      <c r="E221" s="118"/>
      <c r="F221" s="118"/>
      <c r="G221" s="118"/>
      <c r="H221" s="118"/>
      <c r="I221" s="15">
        <v>7</v>
      </c>
      <c r="J221" s="77">
        <v>91</v>
      </c>
      <c r="K221" s="37" t="s">
        <v>21</v>
      </c>
      <c r="L221" s="64">
        <f t="shared" si="25"/>
        <v>637</v>
      </c>
    </row>
    <row r="222" spans="1:12" ht="45.75" customHeight="1">
      <c r="A222" s="67">
        <v>53</v>
      </c>
      <c r="B222" s="118" t="s">
        <v>78</v>
      </c>
      <c r="C222" s="118"/>
      <c r="D222" s="118"/>
      <c r="E222" s="118"/>
      <c r="F222" s="118"/>
      <c r="G222" s="118"/>
      <c r="H222" s="118"/>
      <c r="I222" s="38">
        <v>4</v>
      </c>
      <c r="J222" s="79">
        <v>1251</v>
      </c>
      <c r="K222" s="37" t="s">
        <v>21</v>
      </c>
      <c r="L222" s="64">
        <f t="shared" si="25"/>
        <v>5004</v>
      </c>
    </row>
    <row r="223" spans="1:12" ht="54.75" customHeight="1">
      <c r="A223" s="67">
        <v>54</v>
      </c>
      <c r="B223" s="118" t="s">
        <v>131</v>
      </c>
      <c r="C223" s="118"/>
      <c r="D223" s="118"/>
      <c r="E223" s="118"/>
      <c r="F223" s="118"/>
      <c r="G223" s="118"/>
      <c r="H223" s="118"/>
      <c r="I223" s="38">
        <v>4</v>
      </c>
      <c r="J223" s="79">
        <v>659</v>
      </c>
      <c r="K223" s="37" t="s">
        <v>21</v>
      </c>
      <c r="L223" s="64">
        <f t="shared" si="25"/>
        <v>2636</v>
      </c>
    </row>
    <row r="224" spans="1:12" ht="39.75" customHeight="1">
      <c r="A224" s="67">
        <v>55</v>
      </c>
      <c r="B224" s="127" t="s">
        <v>79</v>
      </c>
      <c r="C224" s="127"/>
      <c r="D224" s="127"/>
      <c r="E224" s="127"/>
      <c r="F224" s="127"/>
      <c r="G224" s="127"/>
      <c r="H224" s="127"/>
      <c r="I224" s="39">
        <v>4</v>
      </c>
      <c r="J224" s="78">
        <v>493</v>
      </c>
      <c r="K224" s="37" t="s">
        <v>21</v>
      </c>
      <c r="L224" s="64">
        <f t="shared" si="25"/>
        <v>1972</v>
      </c>
    </row>
    <row r="225" spans="1:12" ht="54" customHeight="1">
      <c r="A225" s="67">
        <v>56</v>
      </c>
      <c r="B225" s="127" t="s">
        <v>91</v>
      </c>
      <c r="C225" s="127"/>
      <c r="D225" s="127"/>
      <c r="E225" s="127"/>
      <c r="F225" s="127"/>
      <c r="G225" s="127"/>
      <c r="H225" s="127"/>
      <c r="I225" s="39">
        <v>2</v>
      </c>
      <c r="J225" s="78">
        <v>360</v>
      </c>
      <c r="K225" s="37" t="s">
        <v>21</v>
      </c>
      <c r="L225" s="64">
        <f t="shared" ref="L225:L226" si="26">ROUND(J225*I225,2)</f>
        <v>720</v>
      </c>
    </row>
    <row r="226" spans="1:12" s="10" customFormat="1" ht="39.75" customHeight="1">
      <c r="A226" s="67">
        <v>57</v>
      </c>
      <c r="B226" s="118" t="s">
        <v>92</v>
      </c>
      <c r="C226" s="118"/>
      <c r="D226" s="118"/>
      <c r="E226" s="118"/>
      <c r="F226" s="118"/>
      <c r="G226" s="118"/>
      <c r="H226" s="118"/>
      <c r="I226" s="40">
        <v>2</v>
      </c>
      <c r="J226" s="36">
        <v>309</v>
      </c>
      <c r="K226" s="17" t="s">
        <v>21</v>
      </c>
      <c r="L226" s="53">
        <f t="shared" si="26"/>
        <v>618</v>
      </c>
    </row>
    <row r="227" spans="1:12" ht="42" customHeight="1">
      <c r="A227" s="67">
        <v>58</v>
      </c>
      <c r="B227" s="118" t="s">
        <v>80</v>
      </c>
      <c r="C227" s="118"/>
      <c r="D227" s="118"/>
      <c r="E227" s="118"/>
      <c r="F227" s="118"/>
      <c r="G227" s="118"/>
      <c r="H227" s="118"/>
      <c r="I227" s="15">
        <v>12</v>
      </c>
      <c r="J227" s="16">
        <v>815</v>
      </c>
      <c r="K227" s="66" t="s">
        <v>21</v>
      </c>
      <c r="L227" s="64">
        <f t="shared" si="25"/>
        <v>9780</v>
      </c>
    </row>
    <row r="228" spans="1:12" ht="56.25" customHeight="1">
      <c r="A228" s="67">
        <v>59</v>
      </c>
      <c r="B228" s="118" t="s">
        <v>42</v>
      </c>
      <c r="C228" s="118"/>
      <c r="D228" s="118"/>
      <c r="E228" s="118"/>
      <c r="F228" s="118"/>
      <c r="G228" s="118"/>
      <c r="H228" s="118"/>
      <c r="I228" s="15">
        <v>2</v>
      </c>
      <c r="J228" s="16">
        <v>555</v>
      </c>
      <c r="K228" s="66" t="s">
        <v>21</v>
      </c>
      <c r="L228" s="64">
        <f t="shared" si="25"/>
        <v>1110</v>
      </c>
    </row>
    <row r="229" spans="1:12" ht="179.25" customHeight="1">
      <c r="A229" s="67">
        <v>60</v>
      </c>
      <c r="B229" s="118" t="s">
        <v>54</v>
      </c>
      <c r="C229" s="118"/>
      <c r="D229" s="118"/>
      <c r="E229" s="118"/>
      <c r="F229" s="118"/>
      <c r="G229" s="118"/>
      <c r="H229" s="118"/>
      <c r="I229" s="38">
        <v>35</v>
      </c>
      <c r="J229" s="77">
        <v>177</v>
      </c>
      <c r="K229" s="37" t="s">
        <v>22</v>
      </c>
      <c r="L229" s="64">
        <f t="shared" si="25"/>
        <v>6195</v>
      </c>
    </row>
    <row r="230" spans="1:12" ht="45" customHeight="1">
      <c r="A230" s="67">
        <v>61</v>
      </c>
      <c r="B230" s="118" t="s">
        <v>188</v>
      </c>
      <c r="C230" s="118"/>
      <c r="D230" s="118"/>
      <c r="E230" s="118"/>
      <c r="F230" s="118"/>
      <c r="G230" s="118"/>
      <c r="H230" s="118"/>
      <c r="I230" s="38">
        <v>20</v>
      </c>
      <c r="J230" s="77">
        <v>101</v>
      </c>
      <c r="K230" s="37" t="s">
        <v>22</v>
      </c>
      <c r="L230" s="64">
        <f t="shared" si="25"/>
        <v>2020</v>
      </c>
    </row>
    <row r="231" spans="1:12" ht="45.75" customHeight="1">
      <c r="A231" s="67">
        <v>62</v>
      </c>
      <c r="B231" s="118" t="s">
        <v>189</v>
      </c>
      <c r="C231" s="118"/>
      <c r="D231" s="118"/>
      <c r="E231" s="118"/>
      <c r="F231" s="118"/>
      <c r="G231" s="118"/>
      <c r="H231" s="118"/>
      <c r="I231" s="38">
        <v>20</v>
      </c>
      <c r="J231" s="77">
        <v>137</v>
      </c>
      <c r="K231" s="37" t="s">
        <v>22</v>
      </c>
      <c r="L231" s="64">
        <f t="shared" si="25"/>
        <v>2740</v>
      </c>
    </row>
    <row r="232" spans="1:12" ht="48.6" customHeight="1">
      <c r="A232" s="67">
        <v>63</v>
      </c>
      <c r="B232" s="125" t="s">
        <v>81</v>
      </c>
      <c r="C232" s="126"/>
      <c r="D232" s="126"/>
      <c r="E232" s="126"/>
      <c r="F232" s="126"/>
      <c r="G232" s="126"/>
      <c r="H232" s="126"/>
      <c r="I232" s="31">
        <v>3</v>
      </c>
      <c r="J232" s="16">
        <v>778</v>
      </c>
      <c r="K232" s="16" t="s">
        <v>21</v>
      </c>
      <c r="L232" s="64">
        <f t="shared" si="25"/>
        <v>2334</v>
      </c>
    </row>
    <row r="233" spans="1:12" ht="57.75" customHeight="1">
      <c r="A233" s="67">
        <v>64</v>
      </c>
      <c r="B233" s="118" t="s">
        <v>82</v>
      </c>
      <c r="C233" s="118"/>
      <c r="D233" s="118"/>
      <c r="E233" s="118"/>
      <c r="F233" s="118"/>
      <c r="G233" s="118"/>
      <c r="H233" s="118"/>
      <c r="I233" s="15">
        <v>2</v>
      </c>
      <c r="J233" s="77">
        <v>5128</v>
      </c>
      <c r="K233" s="37" t="s">
        <v>21</v>
      </c>
      <c r="L233" s="64">
        <f t="shared" si="25"/>
        <v>10256</v>
      </c>
    </row>
    <row r="234" spans="1:12" ht="59.25" customHeight="1">
      <c r="A234" s="67">
        <v>65</v>
      </c>
      <c r="B234" s="118" t="s">
        <v>83</v>
      </c>
      <c r="C234" s="118"/>
      <c r="D234" s="118"/>
      <c r="E234" s="118"/>
      <c r="F234" s="118"/>
      <c r="G234" s="118"/>
      <c r="H234" s="118"/>
      <c r="I234" s="15">
        <v>2</v>
      </c>
      <c r="J234" s="77">
        <v>96</v>
      </c>
      <c r="K234" s="37" t="s">
        <v>21</v>
      </c>
      <c r="L234" s="64">
        <f t="shared" si="25"/>
        <v>192</v>
      </c>
    </row>
    <row r="235" spans="1:12" ht="27.75" customHeight="1">
      <c r="A235" s="67">
        <v>66</v>
      </c>
      <c r="B235" s="118" t="s">
        <v>84</v>
      </c>
      <c r="C235" s="118"/>
      <c r="D235" s="118"/>
      <c r="E235" s="118"/>
      <c r="F235" s="118"/>
      <c r="G235" s="118"/>
      <c r="H235" s="118"/>
      <c r="I235" s="15">
        <v>4</v>
      </c>
      <c r="J235" s="16">
        <v>19</v>
      </c>
      <c r="K235" s="66" t="s">
        <v>21</v>
      </c>
      <c r="L235" s="64">
        <f t="shared" si="25"/>
        <v>76</v>
      </c>
    </row>
    <row r="236" spans="1:12" ht="39.75" customHeight="1">
      <c r="A236" s="67">
        <v>67</v>
      </c>
      <c r="B236" s="118" t="s">
        <v>85</v>
      </c>
      <c r="C236" s="118"/>
      <c r="D236" s="118"/>
      <c r="E236" s="118"/>
      <c r="F236" s="118"/>
      <c r="G236" s="118"/>
      <c r="H236" s="118"/>
      <c r="I236" s="15">
        <v>30</v>
      </c>
      <c r="J236" s="77">
        <v>292</v>
      </c>
      <c r="K236" s="37" t="s">
        <v>22</v>
      </c>
      <c r="L236" s="64">
        <f t="shared" si="25"/>
        <v>8760</v>
      </c>
    </row>
    <row r="237" spans="1:12" ht="27.75" customHeight="1">
      <c r="A237" s="67">
        <v>68</v>
      </c>
      <c r="B237" s="118" t="s">
        <v>61</v>
      </c>
      <c r="C237" s="118">
        <v>3</v>
      </c>
      <c r="D237" s="118">
        <v>85</v>
      </c>
      <c r="E237" s="118" t="s">
        <v>21</v>
      </c>
      <c r="F237" s="118">
        <f>C237*D237</f>
        <v>255</v>
      </c>
      <c r="G237" s="118"/>
      <c r="H237" s="118"/>
      <c r="I237" s="15">
        <v>15</v>
      </c>
      <c r="J237" s="16">
        <v>85</v>
      </c>
      <c r="K237" s="66" t="s">
        <v>21</v>
      </c>
      <c r="L237" s="64">
        <f t="shared" si="25"/>
        <v>1275</v>
      </c>
    </row>
    <row r="238" spans="1:12" ht="17.25" customHeight="1">
      <c r="A238" s="67">
        <v>69</v>
      </c>
      <c r="B238" s="118" t="s">
        <v>28</v>
      </c>
      <c r="C238" s="118">
        <v>3</v>
      </c>
      <c r="D238" s="118">
        <v>85</v>
      </c>
      <c r="E238" s="118" t="s">
        <v>21</v>
      </c>
      <c r="F238" s="118">
        <f t="shared" ref="F238:F247" si="27">C238*D238</f>
        <v>255</v>
      </c>
      <c r="G238" s="118"/>
      <c r="H238" s="118"/>
      <c r="I238" s="15">
        <v>12</v>
      </c>
      <c r="J238" s="16">
        <v>85</v>
      </c>
      <c r="K238" s="66" t="s">
        <v>21</v>
      </c>
      <c r="L238" s="64">
        <f t="shared" si="25"/>
        <v>1020</v>
      </c>
    </row>
    <row r="239" spans="1:12" ht="21" customHeight="1">
      <c r="A239" s="67">
        <v>70</v>
      </c>
      <c r="B239" s="118" t="s">
        <v>29</v>
      </c>
      <c r="C239" s="118">
        <v>3</v>
      </c>
      <c r="D239" s="118">
        <v>195</v>
      </c>
      <c r="E239" s="118" t="s">
        <v>21</v>
      </c>
      <c r="F239" s="118">
        <f t="shared" si="27"/>
        <v>585</v>
      </c>
      <c r="G239" s="118"/>
      <c r="H239" s="118"/>
      <c r="I239" s="15">
        <v>9</v>
      </c>
      <c r="J239" s="16">
        <v>195</v>
      </c>
      <c r="K239" s="66" t="s">
        <v>21</v>
      </c>
      <c r="L239" s="64">
        <f t="shared" si="25"/>
        <v>1755</v>
      </c>
    </row>
    <row r="240" spans="1:12" ht="22.5" customHeight="1">
      <c r="A240" s="67">
        <v>71</v>
      </c>
      <c r="B240" s="118" t="s">
        <v>30</v>
      </c>
      <c r="C240" s="118">
        <v>3</v>
      </c>
      <c r="D240" s="118">
        <v>89</v>
      </c>
      <c r="E240" s="118" t="s">
        <v>21</v>
      </c>
      <c r="F240" s="118">
        <f t="shared" si="27"/>
        <v>267</v>
      </c>
      <c r="G240" s="118"/>
      <c r="H240" s="118"/>
      <c r="I240" s="15">
        <v>9</v>
      </c>
      <c r="J240" s="16">
        <v>89</v>
      </c>
      <c r="K240" s="66" t="s">
        <v>21</v>
      </c>
      <c r="L240" s="64">
        <f t="shared" si="25"/>
        <v>801</v>
      </c>
    </row>
    <row r="241" spans="1:12" ht="21.75" customHeight="1">
      <c r="A241" s="67">
        <v>72</v>
      </c>
      <c r="B241" s="118" t="s">
        <v>31</v>
      </c>
      <c r="C241" s="118">
        <v>3</v>
      </c>
      <c r="D241" s="118">
        <v>147</v>
      </c>
      <c r="E241" s="118" t="s">
        <v>21</v>
      </c>
      <c r="F241" s="118">
        <f t="shared" si="27"/>
        <v>441</v>
      </c>
      <c r="G241" s="118"/>
      <c r="H241" s="118"/>
      <c r="I241" s="15">
        <v>7</v>
      </c>
      <c r="J241" s="16">
        <v>147</v>
      </c>
      <c r="K241" s="66" t="s">
        <v>21</v>
      </c>
      <c r="L241" s="64">
        <f t="shared" si="25"/>
        <v>1029</v>
      </c>
    </row>
    <row r="242" spans="1:12" ht="20.25" customHeight="1">
      <c r="A242" s="67">
        <v>73</v>
      </c>
      <c r="B242" s="118" t="s">
        <v>32</v>
      </c>
      <c r="C242" s="118">
        <v>12</v>
      </c>
      <c r="D242" s="118">
        <v>21</v>
      </c>
      <c r="E242" s="118" t="s">
        <v>21</v>
      </c>
      <c r="F242" s="118">
        <f t="shared" si="27"/>
        <v>252</v>
      </c>
      <c r="G242" s="118"/>
      <c r="H242" s="118"/>
      <c r="I242" s="15">
        <v>30</v>
      </c>
      <c r="J242" s="16">
        <v>21</v>
      </c>
      <c r="K242" s="66" t="s">
        <v>21</v>
      </c>
      <c r="L242" s="64">
        <f t="shared" si="25"/>
        <v>630</v>
      </c>
    </row>
    <row r="243" spans="1:12" ht="17.25" customHeight="1">
      <c r="A243" s="67">
        <v>74</v>
      </c>
      <c r="B243" s="118" t="s">
        <v>58</v>
      </c>
      <c r="C243" s="118">
        <v>3</v>
      </c>
      <c r="D243" s="118">
        <v>142</v>
      </c>
      <c r="E243" s="118" t="s">
        <v>21</v>
      </c>
      <c r="F243" s="118">
        <f t="shared" si="27"/>
        <v>426</v>
      </c>
      <c r="G243" s="118"/>
      <c r="H243" s="118"/>
      <c r="I243" s="15">
        <v>6</v>
      </c>
      <c r="J243" s="16">
        <v>142</v>
      </c>
      <c r="K243" s="66" t="s">
        <v>21</v>
      </c>
      <c r="L243" s="64">
        <f t="shared" si="25"/>
        <v>852</v>
      </c>
    </row>
    <row r="244" spans="1:12" ht="23.25" customHeight="1">
      <c r="A244" s="67">
        <v>75</v>
      </c>
      <c r="B244" s="118" t="s">
        <v>57</v>
      </c>
      <c r="C244" s="118">
        <v>3</v>
      </c>
      <c r="D244" s="118">
        <v>144</v>
      </c>
      <c r="E244" s="118" t="s">
        <v>21</v>
      </c>
      <c r="F244" s="118">
        <f t="shared" si="27"/>
        <v>432</v>
      </c>
      <c r="G244" s="118"/>
      <c r="H244" s="118"/>
      <c r="I244" s="15">
        <v>6</v>
      </c>
      <c r="J244" s="16">
        <v>144</v>
      </c>
      <c r="K244" s="66" t="s">
        <v>21</v>
      </c>
      <c r="L244" s="64">
        <f t="shared" si="25"/>
        <v>864</v>
      </c>
    </row>
    <row r="245" spans="1:12" ht="23.25" customHeight="1">
      <c r="A245" s="67">
        <v>76</v>
      </c>
      <c r="B245" s="118" t="s">
        <v>33</v>
      </c>
      <c r="C245" s="118">
        <v>10</v>
      </c>
      <c r="D245" s="118">
        <v>17</v>
      </c>
      <c r="E245" s="118" t="s">
        <v>21</v>
      </c>
      <c r="F245" s="118">
        <f t="shared" si="27"/>
        <v>170</v>
      </c>
      <c r="G245" s="118"/>
      <c r="H245" s="118"/>
      <c r="I245" s="15">
        <v>30</v>
      </c>
      <c r="J245" s="16">
        <v>17</v>
      </c>
      <c r="K245" s="66" t="s">
        <v>21</v>
      </c>
      <c r="L245" s="64">
        <f t="shared" si="25"/>
        <v>510</v>
      </c>
    </row>
    <row r="246" spans="1:12" ht="23.25" customHeight="1">
      <c r="A246" s="67">
        <v>77</v>
      </c>
      <c r="B246" s="118" t="s">
        <v>34</v>
      </c>
      <c r="C246" s="118">
        <v>1</v>
      </c>
      <c r="D246" s="118">
        <v>187</v>
      </c>
      <c r="E246" s="118" t="s">
        <v>35</v>
      </c>
      <c r="F246" s="118">
        <f t="shared" si="27"/>
        <v>187</v>
      </c>
      <c r="G246" s="118"/>
      <c r="H246" s="118"/>
      <c r="I246" s="15">
        <v>5</v>
      </c>
      <c r="J246" s="16">
        <v>187</v>
      </c>
      <c r="K246" s="35" t="s">
        <v>35</v>
      </c>
      <c r="L246" s="64">
        <f t="shared" si="25"/>
        <v>935</v>
      </c>
    </row>
    <row r="247" spans="1:12" ht="23.25" customHeight="1">
      <c r="A247" s="67">
        <v>78</v>
      </c>
      <c r="B247" s="118" t="s">
        <v>36</v>
      </c>
      <c r="C247" s="118">
        <v>1</v>
      </c>
      <c r="D247" s="118">
        <v>103</v>
      </c>
      <c r="E247" s="118" t="s">
        <v>37</v>
      </c>
      <c r="F247" s="118">
        <f t="shared" si="27"/>
        <v>103</v>
      </c>
      <c r="G247" s="118"/>
      <c r="H247" s="118"/>
      <c r="I247" s="15">
        <v>5</v>
      </c>
      <c r="J247" s="16">
        <v>103</v>
      </c>
      <c r="K247" s="35" t="s">
        <v>37</v>
      </c>
      <c r="L247" s="64">
        <f t="shared" si="25"/>
        <v>515</v>
      </c>
    </row>
    <row r="248" spans="1:12" ht="66" customHeight="1">
      <c r="A248" s="67">
        <v>79</v>
      </c>
      <c r="B248" s="118" t="s">
        <v>86</v>
      </c>
      <c r="C248" s="118"/>
      <c r="D248" s="118"/>
      <c r="E248" s="118"/>
      <c r="F248" s="118"/>
      <c r="G248" s="118"/>
      <c r="H248" s="118"/>
      <c r="I248" s="15">
        <v>30</v>
      </c>
      <c r="J248" s="16">
        <v>84</v>
      </c>
      <c r="K248" s="66" t="s">
        <v>22</v>
      </c>
      <c r="L248" s="64">
        <f t="shared" si="25"/>
        <v>2520</v>
      </c>
    </row>
    <row r="249" spans="1:12" ht="99.75" customHeight="1">
      <c r="A249" s="67">
        <v>80</v>
      </c>
      <c r="B249" s="118" t="s">
        <v>60</v>
      </c>
      <c r="C249" s="118"/>
      <c r="D249" s="118"/>
      <c r="E249" s="118"/>
      <c r="F249" s="118"/>
      <c r="G249" s="118"/>
      <c r="H249" s="118"/>
      <c r="I249" s="15">
        <v>12</v>
      </c>
      <c r="J249" s="16">
        <v>188</v>
      </c>
      <c r="K249" s="66" t="s">
        <v>22</v>
      </c>
      <c r="L249" s="64">
        <f t="shared" si="25"/>
        <v>2256</v>
      </c>
    </row>
    <row r="250" spans="1:12" ht="24.75" customHeight="1">
      <c r="A250" s="67">
        <v>81</v>
      </c>
      <c r="B250" s="121" t="s">
        <v>55</v>
      </c>
      <c r="C250" s="122"/>
      <c r="D250" s="122"/>
      <c r="E250" s="122"/>
      <c r="F250" s="122"/>
      <c r="G250" s="122"/>
      <c r="H250" s="122"/>
      <c r="I250" s="15">
        <v>4</v>
      </c>
      <c r="J250" s="16">
        <v>84</v>
      </c>
      <c r="K250" s="66" t="s">
        <v>22</v>
      </c>
      <c r="L250" s="64">
        <f t="shared" si="25"/>
        <v>336</v>
      </c>
    </row>
    <row r="251" spans="1:12" ht="25.5" customHeight="1">
      <c r="A251" s="67">
        <v>82</v>
      </c>
      <c r="B251" s="121" t="s">
        <v>56</v>
      </c>
      <c r="C251" s="122"/>
      <c r="D251" s="122"/>
      <c r="E251" s="122"/>
      <c r="F251" s="122"/>
      <c r="G251" s="122"/>
      <c r="H251" s="122"/>
      <c r="I251" s="15">
        <v>4</v>
      </c>
      <c r="J251" s="16">
        <v>78</v>
      </c>
      <c r="K251" s="66" t="s">
        <v>22</v>
      </c>
      <c r="L251" s="64">
        <f t="shared" si="25"/>
        <v>312</v>
      </c>
    </row>
    <row r="252" spans="1:12" ht="237" customHeight="1">
      <c r="A252" s="67">
        <v>83</v>
      </c>
      <c r="B252" s="118" t="s">
        <v>168</v>
      </c>
      <c r="C252" s="118"/>
      <c r="D252" s="118"/>
      <c r="E252" s="118"/>
      <c r="F252" s="118"/>
      <c r="G252" s="118"/>
      <c r="H252" s="118"/>
      <c r="I252" s="15">
        <v>3</v>
      </c>
      <c r="J252" s="80">
        <v>6648</v>
      </c>
      <c r="K252" s="37" t="s">
        <v>21</v>
      </c>
      <c r="L252" s="64">
        <f t="shared" si="25"/>
        <v>19944</v>
      </c>
    </row>
    <row r="253" spans="1:12" ht="221.45" customHeight="1">
      <c r="A253" s="67">
        <v>84</v>
      </c>
      <c r="B253" s="123" t="s">
        <v>183</v>
      </c>
      <c r="C253" s="123"/>
      <c r="D253" s="123"/>
      <c r="E253" s="123"/>
      <c r="F253" s="123"/>
      <c r="G253" s="123"/>
      <c r="H253" s="123"/>
      <c r="I253" s="15">
        <v>1</v>
      </c>
      <c r="J253" s="80">
        <v>58772</v>
      </c>
      <c r="K253" s="37" t="s">
        <v>21</v>
      </c>
      <c r="L253" s="64">
        <f t="shared" si="25"/>
        <v>58772</v>
      </c>
    </row>
    <row r="254" spans="1:12" ht="186.75" customHeight="1">
      <c r="A254" s="67">
        <v>85</v>
      </c>
      <c r="B254" s="123" t="s">
        <v>184</v>
      </c>
      <c r="C254" s="124"/>
      <c r="D254" s="124"/>
      <c r="E254" s="124"/>
      <c r="F254" s="124"/>
      <c r="G254" s="124"/>
      <c r="H254" s="124"/>
      <c r="I254" s="15">
        <v>1</v>
      </c>
      <c r="J254" s="80">
        <v>15451</v>
      </c>
      <c r="K254" s="37" t="s">
        <v>21</v>
      </c>
      <c r="L254" s="64">
        <f t="shared" si="25"/>
        <v>15451</v>
      </c>
    </row>
    <row r="255" spans="1:12" ht="42" customHeight="1">
      <c r="A255" s="67">
        <v>86</v>
      </c>
      <c r="B255" s="118" t="s">
        <v>133</v>
      </c>
      <c r="C255" s="118"/>
      <c r="D255" s="118"/>
      <c r="E255" s="118"/>
      <c r="F255" s="118"/>
      <c r="G255" s="118"/>
      <c r="H255" s="118"/>
      <c r="I255" s="38">
        <v>4</v>
      </c>
      <c r="J255" s="77">
        <v>430</v>
      </c>
      <c r="K255" s="37" t="s">
        <v>21</v>
      </c>
      <c r="L255" s="64">
        <f t="shared" si="25"/>
        <v>1720</v>
      </c>
    </row>
    <row r="256" spans="1:12" ht="40.5" customHeight="1">
      <c r="A256" s="67">
        <v>87</v>
      </c>
      <c r="B256" s="118" t="s">
        <v>87</v>
      </c>
      <c r="C256" s="118"/>
      <c r="D256" s="118"/>
      <c r="E256" s="118"/>
      <c r="F256" s="118"/>
      <c r="G256" s="118"/>
      <c r="H256" s="118"/>
      <c r="I256" s="15">
        <v>1</v>
      </c>
      <c r="J256" s="77">
        <v>1263</v>
      </c>
      <c r="K256" s="37" t="s">
        <v>21</v>
      </c>
      <c r="L256" s="64">
        <f t="shared" si="25"/>
        <v>1263</v>
      </c>
    </row>
    <row r="257" spans="1:17" s="10" customFormat="1" ht="39.75" customHeight="1">
      <c r="A257" s="67">
        <v>88</v>
      </c>
      <c r="B257" s="119" t="s">
        <v>113</v>
      </c>
      <c r="C257" s="120"/>
      <c r="D257" s="120"/>
      <c r="E257" s="120"/>
      <c r="F257" s="120"/>
      <c r="G257" s="120"/>
      <c r="H257" s="120"/>
      <c r="I257" s="40">
        <v>4</v>
      </c>
      <c r="J257" s="36">
        <v>484</v>
      </c>
      <c r="K257" s="17" t="s">
        <v>21</v>
      </c>
      <c r="L257" s="64">
        <f t="shared" si="25"/>
        <v>1936</v>
      </c>
    </row>
    <row r="258" spans="1:17" ht="26.25" customHeight="1">
      <c r="A258" s="67">
        <v>89</v>
      </c>
      <c r="B258" s="119" t="s">
        <v>134</v>
      </c>
      <c r="C258" s="120"/>
      <c r="D258" s="120"/>
      <c r="E258" s="120"/>
      <c r="F258" s="120"/>
      <c r="G258" s="120"/>
      <c r="H258" s="120"/>
      <c r="I258" s="40">
        <v>16</v>
      </c>
      <c r="J258" s="36">
        <v>58</v>
      </c>
      <c r="K258" s="17" t="s">
        <v>21</v>
      </c>
      <c r="L258" s="64">
        <f t="shared" si="25"/>
        <v>928</v>
      </c>
    </row>
    <row r="259" spans="1:17" s="10" customFormat="1" ht="51.75" customHeight="1">
      <c r="A259" s="67">
        <v>90</v>
      </c>
      <c r="B259" s="119" t="s">
        <v>190</v>
      </c>
      <c r="C259" s="119"/>
      <c r="D259" s="119"/>
      <c r="E259" s="119"/>
      <c r="F259" s="119"/>
      <c r="G259" s="119"/>
      <c r="H259" s="119"/>
      <c r="I259" s="38">
        <v>4</v>
      </c>
      <c r="J259" s="77">
        <v>293</v>
      </c>
      <c r="K259" s="37" t="s">
        <v>21</v>
      </c>
      <c r="L259" s="53">
        <f t="shared" si="25"/>
        <v>1172</v>
      </c>
    </row>
    <row r="260" spans="1:17" ht="52.5" customHeight="1">
      <c r="A260" s="67">
        <v>91</v>
      </c>
      <c r="B260" s="119" t="s">
        <v>135</v>
      </c>
      <c r="C260" s="120"/>
      <c r="D260" s="120"/>
      <c r="E260" s="120"/>
      <c r="F260" s="120"/>
      <c r="G260" s="120"/>
      <c r="H260" s="120"/>
      <c r="I260" s="40">
        <v>4</v>
      </c>
      <c r="J260" s="36">
        <v>341</v>
      </c>
      <c r="K260" s="17" t="s">
        <v>21</v>
      </c>
      <c r="L260" s="64">
        <f t="shared" si="25"/>
        <v>1364</v>
      </c>
    </row>
    <row r="261" spans="1:17" ht="15.75" customHeight="1">
      <c r="A261" s="15"/>
      <c r="B261" s="209" t="s">
        <v>103</v>
      </c>
      <c r="C261" s="211"/>
      <c r="D261" s="211"/>
      <c r="E261" s="211"/>
      <c r="F261" s="211"/>
      <c r="G261" s="211"/>
      <c r="H261" s="211"/>
      <c r="I261" s="211"/>
      <c r="J261" s="211"/>
      <c r="K261" s="212">
        <f>ROUND(SUM(L6:L260),2)</f>
        <v>794980.57</v>
      </c>
      <c r="L261" s="212"/>
    </row>
    <row r="262" spans="1:17" ht="15.75" customHeight="1">
      <c r="A262" s="15"/>
      <c r="B262" s="213" t="s">
        <v>13</v>
      </c>
      <c r="C262" s="213"/>
      <c r="D262" s="213"/>
      <c r="E262" s="213"/>
      <c r="F262" s="213"/>
      <c r="G262" s="213"/>
      <c r="H262" s="213"/>
      <c r="I262" s="213"/>
      <c r="J262" s="81">
        <v>0.09</v>
      </c>
      <c r="K262" s="210">
        <f>ROUND(J262*K261,2)</f>
        <v>71548.25</v>
      </c>
      <c r="L262" s="210"/>
    </row>
    <row r="263" spans="1:17" ht="15.75" customHeight="1">
      <c r="A263" s="15"/>
      <c r="B263" s="213" t="s">
        <v>14</v>
      </c>
      <c r="C263" s="213"/>
      <c r="D263" s="213"/>
      <c r="E263" s="213"/>
      <c r="F263" s="213"/>
      <c r="G263" s="213"/>
      <c r="H263" s="213"/>
      <c r="I263" s="213"/>
      <c r="J263" s="81">
        <v>0.09</v>
      </c>
      <c r="K263" s="210">
        <f>ROUND(J263*K261,2)</f>
        <v>71548.25</v>
      </c>
      <c r="L263" s="210"/>
    </row>
    <row r="264" spans="1:17" ht="16.5" customHeight="1">
      <c r="A264" s="15"/>
      <c r="B264" s="209" t="s">
        <v>104</v>
      </c>
      <c r="C264" s="211"/>
      <c r="D264" s="211"/>
      <c r="E264" s="211"/>
      <c r="F264" s="211"/>
      <c r="G264" s="211"/>
      <c r="H264" s="211"/>
      <c r="I264" s="211"/>
      <c r="J264" s="211"/>
      <c r="K264" s="212">
        <f>ROUND(K263+K262+K261,2)</f>
        <v>938077.07</v>
      </c>
      <c r="L264" s="212"/>
    </row>
    <row r="265" spans="1:17" ht="18" customHeight="1">
      <c r="A265" s="15"/>
      <c r="B265" s="211" t="s">
        <v>15</v>
      </c>
      <c r="C265" s="211"/>
      <c r="D265" s="211"/>
      <c r="E265" s="211"/>
      <c r="F265" s="211"/>
      <c r="G265" s="211"/>
      <c r="H265" s="211"/>
      <c r="I265" s="211"/>
      <c r="J265" s="82">
        <v>0.01</v>
      </c>
      <c r="K265" s="210">
        <f>ROUND(K264*0.01,2)</f>
        <v>9380.77</v>
      </c>
      <c r="L265" s="210"/>
    </row>
    <row r="266" spans="1:17" ht="15" customHeight="1">
      <c r="A266" s="15"/>
      <c r="B266" s="211" t="s">
        <v>41</v>
      </c>
      <c r="C266" s="211"/>
      <c r="D266" s="211"/>
      <c r="E266" s="211"/>
      <c r="F266" s="211"/>
      <c r="G266" s="211"/>
      <c r="H266" s="211"/>
      <c r="I266" s="211"/>
      <c r="J266" s="211"/>
      <c r="K266" s="212">
        <f>K265+K264</f>
        <v>947457.84</v>
      </c>
      <c r="L266" s="212"/>
    </row>
    <row r="267" spans="1:17" s="10" customFormat="1" ht="18" customHeight="1">
      <c r="A267" s="17"/>
      <c r="B267" s="209" t="s">
        <v>39</v>
      </c>
      <c r="C267" s="209"/>
      <c r="D267" s="209"/>
      <c r="E267" s="209"/>
      <c r="F267" s="209"/>
      <c r="G267" s="209"/>
      <c r="H267" s="209"/>
      <c r="I267" s="209"/>
      <c r="J267" s="209"/>
      <c r="K267" s="210">
        <f>ROUND(K264*0.03,2)</f>
        <v>28142.31</v>
      </c>
      <c r="L267" s="210"/>
      <c r="M267" s="3"/>
      <c r="N267" s="5"/>
      <c r="O267" s="5"/>
      <c r="P267" s="3"/>
      <c r="Q267" s="3"/>
    </row>
    <row r="268" spans="1:17" s="10" customFormat="1" ht="15.75" customHeight="1">
      <c r="A268" s="17"/>
      <c r="B268" s="209" t="s">
        <v>38</v>
      </c>
      <c r="C268" s="209"/>
      <c r="D268" s="211"/>
      <c r="E268" s="211"/>
      <c r="F268" s="211"/>
      <c r="G268" s="211"/>
      <c r="H268" s="211"/>
      <c r="I268" s="211"/>
      <c r="J268" s="211"/>
      <c r="K268" s="212">
        <f>K265+K264+K267</f>
        <v>975600.15</v>
      </c>
      <c r="L268" s="212"/>
      <c r="M268" s="3"/>
      <c r="N268" s="4"/>
      <c r="O268" s="4"/>
      <c r="P268" s="3"/>
      <c r="Q268" s="3"/>
    </row>
    <row r="269" spans="1:17" s="10" customFormat="1" ht="15.75" customHeight="1">
      <c r="A269" s="17"/>
      <c r="B269" s="209" t="s">
        <v>7</v>
      </c>
      <c r="C269" s="209"/>
      <c r="D269" s="209"/>
      <c r="E269" s="209"/>
      <c r="F269" s="209"/>
      <c r="G269" s="209"/>
      <c r="H269" s="209"/>
      <c r="I269" s="209"/>
      <c r="J269" s="209"/>
      <c r="K269" s="212">
        <f>ROUND(K268,0)</f>
        <v>975600</v>
      </c>
      <c r="L269" s="212"/>
      <c r="M269" s="3"/>
      <c r="N269" s="3"/>
      <c r="O269" s="3"/>
      <c r="P269" s="3"/>
      <c r="Q269" s="3"/>
    </row>
    <row r="270" spans="1:17" ht="31.15" customHeight="1">
      <c r="A270" s="11"/>
      <c r="B270" s="12"/>
      <c r="C270" s="13"/>
      <c r="D270" s="13"/>
      <c r="E270" s="13"/>
      <c r="F270" s="13"/>
      <c r="G270" s="13"/>
      <c r="H270" s="13"/>
      <c r="I270" s="6"/>
      <c r="J270" s="6"/>
      <c r="K270" s="3"/>
      <c r="L270" s="54"/>
    </row>
    <row r="271" spans="1:17" ht="45.6" customHeight="1">
      <c r="A271" s="14"/>
      <c r="B271" s="12"/>
      <c r="C271" s="13"/>
      <c r="D271" s="13"/>
      <c r="E271" s="13"/>
      <c r="F271" s="13"/>
      <c r="G271" s="13"/>
      <c r="H271" s="13"/>
      <c r="I271" s="6"/>
      <c r="J271" s="6"/>
      <c r="K271" s="3"/>
      <c r="L271" s="54"/>
    </row>
  </sheetData>
  <mergeCells count="225">
    <mergeCell ref="A1:L1"/>
    <mergeCell ref="A2:L2"/>
    <mergeCell ref="A91:A92"/>
    <mergeCell ref="A88:A90"/>
    <mergeCell ref="I158:I165"/>
    <mergeCell ref="K187:K196"/>
    <mergeCell ref="L187:L196"/>
    <mergeCell ref="I82:I100"/>
    <mergeCell ref="J82:J100"/>
    <mergeCell ref="K82:K100"/>
    <mergeCell ref="L82:L100"/>
    <mergeCell ref="I103:I104"/>
    <mergeCell ref="J103:J104"/>
    <mergeCell ref="K103:K104"/>
    <mergeCell ref="L103:L104"/>
    <mergeCell ref="I105:I108"/>
    <mergeCell ref="J105:J108"/>
    <mergeCell ref="K105:K108"/>
    <mergeCell ref="L105:L108"/>
    <mergeCell ref="B168:H168"/>
    <mergeCell ref="B158:H158"/>
    <mergeCell ref="I183:I184"/>
    <mergeCell ref="J183:J184"/>
    <mergeCell ref="B105:H105"/>
    <mergeCell ref="B263:I263"/>
    <mergeCell ref="K263:L263"/>
    <mergeCell ref="B264:J264"/>
    <mergeCell ref="K264:L264"/>
    <mergeCell ref="B250:H250"/>
    <mergeCell ref="B251:H251"/>
    <mergeCell ref="K199:K204"/>
    <mergeCell ref="L199:L204"/>
    <mergeCell ref="B214:H214"/>
    <mergeCell ref="B205:H205"/>
    <mergeCell ref="J199:J204"/>
    <mergeCell ref="B267:J267"/>
    <mergeCell ref="K267:L267"/>
    <mergeCell ref="B268:J268"/>
    <mergeCell ref="K268:L268"/>
    <mergeCell ref="B269:J269"/>
    <mergeCell ref="K269:L269"/>
    <mergeCell ref="B258:H258"/>
    <mergeCell ref="B260:H260"/>
    <mergeCell ref="B216:H216"/>
    <mergeCell ref="B223:H223"/>
    <mergeCell ref="B224:H224"/>
    <mergeCell ref="B265:I265"/>
    <mergeCell ref="B261:J261"/>
    <mergeCell ref="K261:L261"/>
    <mergeCell ref="B262:I262"/>
    <mergeCell ref="K262:L262"/>
    <mergeCell ref="K265:L265"/>
    <mergeCell ref="B266:J266"/>
    <mergeCell ref="K266:L266"/>
    <mergeCell ref="B238:H238"/>
    <mergeCell ref="B239:H239"/>
    <mergeCell ref="B247:H247"/>
    <mergeCell ref="B249:H249"/>
    <mergeCell ref="B252:H252"/>
    <mergeCell ref="A3:L3"/>
    <mergeCell ref="B228:H228"/>
    <mergeCell ref="B220:H220"/>
    <mergeCell ref="B221:H221"/>
    <mergeCell ref="B227:H227"/>
    <mergeCell ref="B170:H170"/>
    <mergeCell ref="B101:H101"/>
    <mergeCell ref="B109:H109"/>
    <mergeCell ref="B103:H103"/>
    <mergeCell ref="B143:H143"/>
    <mergeCell ref="B137:H137"/>
    <mergeCell ref="B140:H140"/>
    <mergeCell ref="B127:H127"/>
    <mergeCell ref="B34:H34"/>
    <mergeCell ref="B156:H156"/>
    <mergeCell ref="B209:H209"/>
    <mergeCell ref="B147:H147"/>
    <mergeCell ref="B4:H4"/>
    <mergeCell ref="B199:H199"/>
    <mergeCell ref="B6:H6"/>
    <mergeCell ref="B15:H15"/>
    <mergeCell ref="B24:H24"/>
    <mergeCell ref="B39:H39"/>
    <mergeCell ref="B44:H44"/>
    <mergeCell ref="I6:I12"/>
    <mergeCell ref="J6:J12"/>
    <mergeCell ref="K6:K12"/>
    <mergeCell ref="L6:L12"/>
    <mergeCell ref="B8:B9"/>
    <mergeCell ref="J158:J165"/>
    <mergeCell ref="K158:K165"/>
    <mergeCell ref="L158:L165"/>
    <mergeCell ref="B166:H166"/>
    <mergeCell ref="J15:J23"/>
    <mergeCell ref="K15:K23"/>
    <mergeCell ref="L15:L23"/>
    <mergeCell ref="B26:B27"/>
    <mergeCell ref="L24:L33"/>
    <mergeCell ref="B31:B32"/>
    <mergeCell ref="I34:I38"/>
    <mergeCell ref="J34:J38"/>
    <mergeCell ref="K34:K38"/>
    <mergeCell ref="L34:L38"/>
    <mergeCell ref="B88:B89"/>
    <mergeCell ref="I39:I43"/>
    <mergeCell ref="J39:J43"/>
    <mergeCell ref="L50:L55"/>
    <mergeCell ref="K39:K43"/>
    <mergeCell ref="L39:L43"/>
    <mergeCell ref="B50:H50"/>
    <mergeCell ref="K50:K55"/>
    <mergeCell ref="B17:B18"/>
    <mergeCell ref="A15:A23"/>
    <mergeCell ref="I15:I23"/>
    <mergeCell ref="A24:A33"/>
    <mergeCell ref="I24:I33"/>
    <mergeCell ref="J24:J33"/>
    <mergeCell ref="K24:K33"/>
    <mergeCell ref="I44:I49"/>
    <mergeCell ref="J44:J49"/>
    <mergeCell ref="K44:K49"/>
    <mergeCell ref="L44:L49"/>
    <mergeCell ref="I50:I55"/>
    <mergeCell ref="J50:J55"/>
    <mergeCell ref="B13:H13"/>
    <mergeCell ref="A6:A14"/>
    <mergeCell ref="A73:A74"/>
    <mergeCell ref="B253:H253"/>
    <mergeCell ref="B217:H217"/>
    <mergeCell ref="B235:H235"/>
    <mergeCell ref="B237:H237"/>
    <mergeCell ref="B225:H225"/>
    <mergeCell ref="B226:H226"/>
    <mergeCell ref="B197:H197"/>
    <mergeCell ref="B241:H241"/>
    <mergeCell ref="B242:H242"/>
    <mergeCell ref="B234:H234"/>
    <mergeCell ref="B232:H232"/>
    <mergeCell ref="B218:H218"/>
    <mergeCell ref="B230:H230"/>
    <mergeCell ref="B233:H233"/>
    <mergeCell ref="B222:H222"/>
    <mergeCell ref="B210:H210"/>
    <mergeCell ref="B211:H211"/>
    <mergeCell ref="B167:G167"/>
    <mergeCell ref="B213:H213"/>
    <mergeCell ref="B207:H207"/>
    <mergeCell ref="B212:H212"/>
    <mergeCell ref="B187:H187"/>
    <mergeCell ref="B177:H177"/>
    <mergeCell ref="I187:I196"/>
    <mergeCell ref="J187:J196"/>
    <mergeCell ref="B259:H259"/>
    <mergeCell ref="B145:H145"/>
    <mergeCell ref="B243:H243"/>
    <mergeCell ref="B244:H244"/>
    <mergeCell ref="I166:I167"/>
    <mergeCell ref="J166:J167"/>
    <mergeCell ref="B219:H219"/>
    <mergeCell ref="B215:H215"/>
    <mergeCell ref="B255:H255"/>
    <mergeCell ref="B256:H256"/>
    <mergeCell ref="B231:H231"/>
    <mergeCell ref="B245:H245"/>
    <mergeCell ref="B229:H229"/>
    <mergeCell ref="B236:H236"/>
    <mergeCell ref="B257:H257"/>
    <mergeCell ref="B240:H240"/>
    <mergeCell ref="B248:H248"/>
    <mergeCell ref="B246:H246"/>
    <mergeCell ref="I199:I204"/>
    <mergeCell ref="B254:H254"/>
    <mergeCell ref="B185:H185"/>
    <mergeCell ref="B135:H135"/>
    <mergeCell ref="B91:B92"/>
    <mergeCell ref="I170:I176"/>
    <mergeCell ref="J170:J176"/>
    <mergeCell ref="B183:H183"/>
    <mergeCell ref="B58:H58"/>
    <mergeCell ref="B157:F157"/>
    <mergeCell ref="B62:H62"/>
    <mergeCell ref="B71:H71"/>
    <mergeCell ref="B82:H82"/>
    <mergeCell ref="B73:B74"/>
    <mergeCell ref="B133:H133"/>
    <mergeCell ref="B56:H56"/>
    <mergeCell ref="J58:J61"/>
    <mergeCell ref="K58:K61"/>
    <mergeCell ref="K170:K176"/>
    <mergeCell ref="L170:L176"/>
    <mergeCell ref="I62:I70"/>
    <mergeCell ref="J62:J70"/>
    <mergeCell ref="K62:K70"/>
    <mergeCell ref="L62:L70"/>
    <mergeCell ref="I56:I57"/>
    <mergeCell ref="J56:J57"/>
    <mergeCell ref="K56:K57"/>
    <mergeCell ref="L56:L57"/>
    <mergeCell ref="L58:L61"/>
    <mergeCell ref="I71:I81"/>
    <mergeCell ref="L71:L81"/>
    <mergeCell ref="J71:J81"/>
    <mergeCell ref="K71:K81"/>
    <mergeCell ref="I58:I61"/>
    <mergeCell ref="B111:H111"/>
    <mergeCell ref="B131:H131"/>
    <mergeCell ref="K166:K167"/>
    <mergeCell ref="L166:L167"/>
    <mergeCell ref="K183:K184"/>
    <mergeCell ref="L183:L184"/>
    <mergeCell ref="I111:I126"/>
    <mergeCell ref="J111:J126"/>
    <mergeCell ref="K111:K126"/>
    <mergeCell ref="L111:L126"/>
    <mergeCell ref="I127:I130"/>
    <mergeCell ref="J127:J130"/>
    <mergeCell ref="K127:K130"/>
    <mergeCell ref="L127:L130"/>
    <mergeCell ref="I147:I155"/>
    <mergeCell ref="J147:J155"/>
    <mergeCell ref="K147:K155"/>
    <mergeCell ref="L147:L155"/>
    <mergeCell ref="I177:I182"/>
    <mergeCell ref="J177:J182"/>
    <mergeCell ref="K177:K182"/>
    <mergeCell ref="L177:L182"/>
  </mergeCells>
  <dataValidations disablePrompts="1"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15748031496062992" right="0.11811023622047245" top="0" bottom="0.43307086614173229" header="0.19685039370078741" footer="0.19685039370078741"/>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Estimate (2)</vt:lpstr>
      <vt:lpstr>Building Estimate</vt:lpstr>
      <vt:lpstr>'Building Estimate'!Print_Titles</vt:lpstr>
      <vt:lpstr>'Building Estimate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NAWAZ</cp:lastModifiedBy>
  <cp:lastPrinted>2025-06-13T09:33:56Z</cp:lastPrinted>
  <dcterms:created xsi:type="dcterms:W3CDTF">2020-03-05T05:47:58Z</dcterms:created>
  <dcterms:modified xsi:type="dcterms:W3CDTF">2025-07-24T10:03:33Z</dcterms:modified>
</cp:coreProperties>
</file>