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iterate="1" iterateCount="80"/>
</workbook>
</file>

<file path=xl/calcChain.xml><?xml version="1.0" encoding="utf-8"?>
<calcChain xmlns="http://schemas.openxmlformats.org/spreadsheetml/2006/main">
  <c r="J583" i="1" l="1"/>
  <c r="I582" i="1"/>
  <c r="H582" i="1"/>
  <c r="H583" i="1" s="1"/>
  <c r="L583" i="1" s="1"/>
  <c r="B581" i="1"/>
  <c r="B580" i="1"/>
  <c r="J577" i="1"/>
  <c r="H577" i="1"/>
  <c r="L577" i="1" s="1"/>
  <c r="I576" i="1"/>
  <c r="H576" i="1"/>
  <c r="B575" i="1"/>
  <c r="J572" i="1"/>
  <c r="I571" i="1"/>
  <c r="H571" i="1"/>
  <c r="H572" i="1" s="1"/>
  <c r="L572" i="1" s="1"/>
  <c r="B570" i="1"/>
  <c r="J567" i="1"/>
  <c r="H567" i="1"/>
  <c r="L567" i="1" s="1"/>
  <c r="I566" i="1"/>
  <c r="H566" i="1"/>
  <c r="B565" i="1"/>
  <c r="J562" i="1"/>
  <c r="I561" i="1"/>
  <c r="H561" i="1"/>
  <c r="H562" i="1" s="1"/>
  <c r="L562" i="1" s="1"/>
  <c r="J558" i="1"/>
  <c r="H558" i="1"/>
  <c r="L558" i="1" s="1"/>
  <c r="I557" i="1"/>
  <c r="H557" i="1"/>
  <c r="B555" i="1"/>
  <c r="B556" i="1" s="1"/>
  <c r="I551" i="1"/>
  <c r="H551" i="1"/>
  <c r="H552" i="1" s="1"/>
  <c r="L552" i="1" s="1"/>
  <c r="B550" i="1"/>
  <c r="I545" i="1"/>
  <c r="H545" i="1"/>
  <c r="H546" i="1" s="1"/>
  <c r="L546" i="1" s="1"/>
  <c r="B543" i="1"/>
  <c r="H539" i="1"/>
  <c r="L539" i="1" s="1"/>
  <c r="I538" i="1"/>
  <c r="H538" i="1"/>
  <c r="B537" i="1"/>
  <c r="J533" i="1"/>
  <c r="I532" i="1"/>
  <c r="H532" i="1"/>
  <c r="H533" i="1" s="1"/>
  <c r="L533" i="1" s="1"/>
  <c r="B530" i="1"/>
  <c r="J527" i="1"/>
  <c r="H527" i="1"/>
  <c r="L527" i="1" s="1"/>
  <c r="I526" i="1"/>
  <c r="H526" i="1"/>
  <c r="B525" i="1"/>
  <c r="J522" i="1"/>
  <c r="I521" i="1"/>
  <c r="H521" i="1"/>
  <c r="H522" i="1" s="1"/>
  <c r="L522" i="1" s="1"/>
  <c r="B520" i="1"/>
  <c r="J517" i="1"/>
  <c r="I516" i="1"/>
  <c r="H516" i="1"/>
  <c r="H517" i="1" s="1"/>
  <c r="L517" i="1" s="1"/>
  <c r="B513" i="1"/>
  <c r="B514" i="1" s="1"/>
  <c r="B515" i="1" s="1"/>
  <c r="J510" i="1"/>
  <c r="H510" i="1"/>
  <c r="L510" i="1" s="1"/>
  <c r="I509" i="1"/>
  <c r="H509" i="1"/>
  <c r="B507" i="1"/>
  <c r="B508" i="1" s="1"/>
  <c r="J504" i="1"/>
  <c r="I503" i="1"/>
  <c r="H503" i="1"/>
  <c r="H504" i="1" s="1"/>
  <c r="L504" i="1" s="1"/>
  <c r="B501" i="1"/>
  <c r="B502" i="1" s="1"/>
  <c r="J498" i="1"/>
  <c r="I497" i="1"/>
  <c r="H497" i="1"/>
  <c r="H498" i="1" s="1"/>
  <c r="L498" i="1" s="1"/>
  <c r="B494" i="1"/>
  <c r="B495" i="1" s="1"/>
  <c r="J491" i="1"/>
  <c r="H491" i="1"/>
  <c r="L491" i="1" s="1"/>
  <c r="I490" i="1"/>
  <c r="H490" i="1"/>
  <c r="B487" i="1"/>
  <c r="B488" i="1" s="1"/>
  <c r="J484" i="1"/>
  <c r="I483" i="1"/>
  <c r="H483" i="1"/>
  <c r="H484" i="1" s="1"/>
  <c r="L484" i="1" s="1"/>
  <c r="B480" i="1"/>
  <c r="B481" i="1" s="1"/>
  <c r="J477" i="1"/>
  <c r="I476" i="1"/>
  <c r="H476" i="1"/>
  <c r="H477" i="1" s="1"/>
  <c r="L477" i="1" s="1"/>
  <c r="B473" i="1"/>
  <c r="B474" i="1" s="1"/>
  <c r="J470" i="1"/>
  <c r="I469" i="1"/>
  <c r="H469" i="1"/>
  <c r="H470" i="1" s="1"/>
  <c r="L470" i="1" s="1"/>
  <c r="B466" i="1"/>
  <c r="B467" i="1" s="1"/>
  <c r="B468" i="1" s="1"/>
  <c r="J463" i="1"/>
  <c r="I462" i="1"/>
  <c r="H462" i="1"/>
  <c r="H463" i="1" s="1"/>
  <c r="L463" i="1" s="1"/>
  <c r="B459" i="1"/>
  <c r="B460" i="1" s="1"/>
  <c r="J456" i="1"/>
  <c r="I455" i="1"/>
  <c r="H455" i="1"/>
  <c r="H456" i="1" s="1"/>
  <c r="L456" i="1" s="1"/>
  <c r="B453" i="1"/>
  <c r="B454" i="1" s="1"/>
  <c r="I449" i="1"/>
  <c r="H449" i="1"/>
  <c r="H450" i="1" s="1"/>
  <c r="L450" i="1" s="1"/>
  <c r="I445" i="1"/>
  <c r="H445" i="1"/>
  <c r="H446" i="1" s="1"/>
  <c r="L446" i="1" s="1"/>
  <c r="B444" i="1"/>
  <c r="B443" i="1"/>
  <c r="J440" i="1"/>
  <c r="H440" i="1"/>
  <c r="L440" i="1" s="1"/>
  <c r="I439" i="1"/>
  <c r="H439" i="1"/>
  <c r="B438" i="1"/>
  <c r="J435" i="1"/>
  <c r="I434" i="1"/>
  <c r="H434" i="1"/>
  <c r="H435" i="1" s="1"/>
  <c r="L435" i="1" s="1"/>
  <c r="B433" i="1"/>
  <c r="J430" i="1"/>
  <c r="I429" i="1"/>
  <c r="H429" i="1"/>
  <c r="H430" i="1" s="1"/>
  <c r="L430" i="1" s="1"/>
  <c r="B428" i="1"/>
  <c r="B427" i="1"/>
  <c r="J424" i="1"/>
  <c r="I423" i="1"/>
  <c r="H423" i="1"/>
  <c r="H424" i="1" s="1"/>
  <c r="L424" i="1" s="1"/>
  <c r="B421" i="1"/>
  <c r="B422" i="1" s="1"/>
  <c r="J418" i="1"/>
  <c r="H418" i="1"/>
  <c r="L418" i="1" s="1"/>
  <c r="I417" i="1"/>
  <c r="H417" i="1"/>
  <c r="B416" i="1"/>
  <c r="B415" i="1"/>
  <c r="J412" i="1"/>
  <c r="I411" i="1"/>
  <c r="H411" i="1"/>
  <c r="H412" i="1" s="1"/>
  <c r="L412" i="1" s="1"/>
  <c r="B410" i="1"/>
  <c r="J407" i="1"/>
  <c r="I406" i="1"/>
  <c r="H406" i="1"/>
  <c r="H407" i="1" s="1"/>
  <c r="L407" i="1" s="1"/>
  <c r="B405" i="1"/>
  <c r="J402" i="1"/>
  <c r="H402" i="1"/>
  <c r="L402" i="1" s="1"/>
  <c r="I401" i="1"/>
  <c r="H401" i="1"/>
  <c r="B400" i="1"/>
  <c r="J397" i="1"/>
  <c r="I396" i="1"/>
  <c r="H396" i="1"/>
  <c r="H397" i="1" s="1"/>
  <c r="L397" i="1" s="1"/>
  <c r="B395" i="1"/>
  <c r="J392" i="1"/>
  <c r="I391" i="1"/>
  <c r="H391" i="1"/>
  <c r="H392" i="1" s="1"/>
  <c r="L392" i="1" s="1"/>
  <c r="B390" i="1"/>
  <c r="J387" i="1"/>
  <c r="H387" i="1"/>
  <c r="L387" i="1" s="1"/>
  <c r="I386" i="1"/>
  <c r="H386" i="1"/>
  <c r="B385" i="1"/>
  <c r="J382" i="1"/>
  <c r="I381" i="1"/>
  <c r="H381" i="1"/>
  <c r="H382" i="1" s="1"/>
  <c r="L382" i="1" s="1"/>
  <c r="B380" i="1"/>
  <c r="J377" i="1"/>
  <c r="I376" i="1"/>
  <c r="H376" i="1"/>
  <c r="H377" i="1" s="1"/>
  <c r="L377" i="1" s="1"/>
  <c r="B375" i="1"/>
  <c r="J372" i="1"/>
  <c r="H372" i="1"/>
  <c r="L372" i="1" s="1"/>
  <c r="I371" i="1"/>
  <c r="H371" i="1"/>
  <c r="B370" i="1"/>
  <c r="J367" i="1"/>
  <c r="I366" i="1"/>
  <c r="H366" i="1"/>
  <c r="H367" i="1" s="1"/>
  <c r="L367" i="1" s="1"/>
  <c r="B365" i="1"/>
  <c r="J362" i="1"/>
  <c r="H362" i="1"/>
  <c r="L362" i="1" s="1"/>
  <c r="I361" i="1"/>
  <c r="H361" i="1"/>
  <c r="B360" i="1"/>
  <c r="J357" i="1"/>
  <c r="I356" i="1"/>
  <c r="H356" i="1"/>
  <c r="H357" i="1" s="1"/>
  <c r="L357" i="1" s="1"/>
  <c r="B355" i="1"/>
  <c r="J352" i="1"/>
  <c r="I351" i="1"/>
  <c r="H351" i="1"/>
  <c r="H352" i="1" s="1"/>
  <c r="L352" i="1" s="1"/>
  <c r="J348" i="1"/>
  <c r="I347" i="1"/>
  <c r="H347" i="1"/>
  <c r="H348" i="1" s="1"/>
  <c r="L348" i="1" s="1"/>
  <c r="B346" i="1"/>
  <c r="J343" i="1"/>
  <c r="H343" i="1"/>
  <c r="L343" i="1" s="1"/>
  <c r="I342" i="1"/>
  <c r="H342" i="1"/>
  <c r="B341" i="1"/>
  <c r="B337" i="1"/>
  <c r="J334" i="1"/>
  <c r="H334" i="1"/>
  <c r="L334" i="1" s="1"/>
  <c r="I333" i="1"/>
  <c r="H333" i="1"/>
  <c r="B332" i="1"/>
  <c r="J329" i="1"/>
  <c r="I328" i="1"/>
  <c r="H328" i="1"/>
  <c r="H329" i="1" s="1"/>
  <c r="L329" i="1" s="1"/>
  <c r="B327" i="1"/>
  <c r="J324" i="1"/>
  <c r="H324" i="1"/>
  <c r="L324" i="1" s="1"/>
  <c r="I323" i="1"/>
  <c r="H323" i="1"/>
  <c r="B322" i="1"/>
  <c r="J319" i="1"/>
  <c r="I318" i="1"/>
  <c r="H318" i="1"/>
  <c r="H319" i="1" s="1"/>
  <c r="L319" i="1" s="1"/>
  <c r="B317" i="1"/>
  <c r="J314" i="1"/>
  <c r="I313" i="1"/>
  <c r="H313" i="1"/>
  <c r="H314" i="1" s="1"/>
  <c r="L314" i="1" s="1"/>
  <c r="B312" i="1"/>
  <c r="J309" i="1"/>
  <c r="I308" i="1"/>
  <c r="H308" i="1"/>
  <c r="H309" i="1" s="1"/>
  <c r="L309" i="1" s="1"/>
  <c r="J305" i="1"/>
  <c r="I304" i="1"/>
  <c r="H304" i="1"/>
  <c r="I303" i="1"/>
  <c r="H303" i="1"/>
  <c r="I302" i="1"/>
  <c r="H302" i="1"/>
  <c r="I301" i="1"/>
  <c r="H301" i="1"/>
  <c r="H305" i="1" s="1"/>
  <c r="L305" i="1" s="1"/>
  <c r="J298" i="1"/>
  <c r="I297" i="1"/>
  <c r="H297" i="1"/>
  <c r="H298" i="1" s="1"/>
  <c r="L298" i="1" s="1"/>
  <c r="J294" i="1"/>
  <c r="I293" i="1"/>
  <c r="H293" i="1"/>
  <c r="I292" i="1"/>
  <c r="H292" i="1"/>
  <c r="I291" i="1"/>
  <c r="H291" i="1"/>
  <c r="I290" i="1"/>
  <c r="H290" i="1"/>
  <c r="I289" i="1"/>
  <c r="H289" i="1"/>
  <c r="I288" i="1"/>
  <c r="H288" i="1"/>
  <c r="I287" i="1"/>
  <c r="H287" i="1"/>
  <c r="I286" i="1"/>
  <c r="H286" i="1"/>
  <c r="H294" i="1" s="1"/>
  <c r="L294" i="1" s="1"/>
  <c r="I282" i="1"/>
  <c r="H282" i="1"/>
  <c r="H283" i="1" s="1"/>
  <c r="L283" i="1" s="1"/>
  <c r="B281" i="1"/>
  <c r="J277" i="1"/>
  <c r="I276" i="1"/>
  <c r="F276" i="1"/>
  <c r="E276" i="1"/>
  <c r="H276" i="1" s="1"/>
  <c r="H277" i="1" s="1"/>
  <c r="L277" i="1" s="1"/>
  <c r="B273" i="1"/>
  <c r="B274" i="1" s="1"/>
  <c r="B275" i="1" s="1"/>
  <c r="J270" i="1"/>
  <c r="I269" i="1"/>
  <c r="H269" i="1"/>
  <c r="I268" i="1"/>
  <c r="H268" i="1"/>
  <c r="I267" i="1"/>
  <c r="H267" i="1"/>
  <c r="I266" i="1"/>
  <c r="H266" i="1"/>
  <c r="H270" i="1" s="1"/>
  <c r="L270" i="1" s="1"/>
  <c r="J263" i="1"/>
  <c r="I262" i="1"/>
  <c r="H262" i="1"/>
  <c r="I261" i="1"/>
  <c r="H261" i="1"/>
  <c r="I260" i="1"/>
  <c r="H260" i="1"/>
  <c r="H263" i="1" s="1"/>
  <c r="L263" i="1" s="1"/>
  <c r="B259" i="1"/>
  <c r="J256" i="1"/>
  <c r="H256" i="1"/>
  <c r="L256" i="1" s="1"/>
  <c r="I255" i="1"/>
  <c r="H255" i="1"/>
  <c r="J252" i="1"/>
  <c r="I251" i="1"/>
  <c r="H251" i="1"/>
  <c r="I250" i="1"/>
  <c r="H250" i="1"/>
  <c r="I249" i="1"/>
  <c r="H249" i="1"/>
  <c r="I248" i="1"/>
  <c r="H248" i="1"/>
  <c r="I247" i="1"/>
  <c r="H247" i="1"/>
  <c r="I246" i="1"/>
  <c r="H246" i="1"/>
  <c r="H252" i="1" s="1"/>
  <c r="L252" i="1" s="1"/>
  <c r="B245" i="1"/>
  <c r="J242" i="1"/>
  <c r="I241" i="1"/>
  <c r="H241" i="1"/>
  <c r="I240" i="1"/>
  <c r="H240" i="1"/>
  <c r="I239" i="1"/>
  <c r="H239" i="1"/>
  <c r="I238" i="1"/>
  <c r="H238" i="1"/>
  <c r="I237" i="1"/>
  <c r="H237" i="1"/>
  <c r="I236" i="1"/>
  <c r="H236" i="1"/>
  <c r="H242" i="1" s="1"/>
  <c r="L242" i="1" s="1"/>
  <c r="B235" i="1"/>
  <c r="J232" i="1"/>
  <c r="I231" i="1"/>
  <c r="H231" i="1"/>
  <c r="I230" i="1"/>
  <c r="H230" i="1"/>
  <c r="I229" i="1"/>
  <c r="H229" i="1"/>
  <c r="I228" i="1"/>
  <c r="H228" i="1"/>
  <c r="I227" i="1"/>
  <c r="H227" i="1"/>
  <c r="I226" i="1"/>
  <c r="H226" i="1"/>
  <c r="I225" i="1"/>
  <c r="H225" i="1"/>
  <c r="H232" i="1" s="1"/>
  <c r="L232" i="1" s="1"/>
  <c r="J222" i="1"/>
  <c r="I221" i="1"/>
  <c r="H221" i="1"/>
  <c r="I220" i="1"/>
  <c r="H220" i="1"/>
  <c r="I219" i="1"/>
  <c r="H219" i="1"/>
  <c r="I218" i="1"/>
  <c r="H218" i="1"/>
  <c r="I217" i="1"/>
  <c r="H217" i="1"/>
  <c r="I216" i="1"/>
  <c r="H216" i="1"/>
  <c r="I215" i="1"/>
  <c r="H215" i="1"/>
  <c r="H222" i="1" s="1"/>
  <c r="L222" i="1" s="1"/>
  <c r="J212" i="1"/>
  <c r="H212" i="1"/>
  <c r="L212" i="1" s="1"/>
  <c r="I211" i="1"/>
  <c r="H211" i="1"/>
  <c r="J208" i="1"/>
  <c r="I207" i="1"/>
  <c r="H207" i="1"/>
  <c r="H208" i="1" s="1"/>
  <c r="L208" i="1" s="1"/>
  <c r="B206" i="1"/>
  <c r="J203" i="1"/>
  <c r="I202" i="1"/>
  <c r="H202" i="1"/>
  <c r="H203" i="1" s="1"/>
  <c r="L203" i="1" s="1"/>
  <c r="B201" i="1"/>
  <c r="J198" i="1"/>
  <c r="H198" i="1"/>
  <c r="L198" i="1" s="1"/>
  <c r="I197" i="1"/>
  <c r="H197" i="1"/>
  <c r="B196" i="1"/>
  <c r="J193" i="1"/>
  <c r="I192" i="1"/>
  <c r="H192" i="1"/>
  <c r="H193" i="1" s="1"/>
  <c r="L193" i="1" s="1"/>
  <c r="B191" i="1"/>
  <c r="J188" i="1"/>
  <c r="I187" i="1"/>
  <c r="H187" i="1"/>
  <c r="H188" i="1" s="1"/>
  <c r="L188" i="1" s="1"/>
  <c r="B186" i="1"/>
  <c r="J183" i="1"/>
  <c r="I182" i="1"/>
  <c r="H182" i="1"/>
  <c r="H183" i="1" s="1"/>
  <c r="L183" i="1" s="1"/>
  <c r="B181" i="1"/>
  <c r="J178" i="1"/>
  <c r="F177" i="1"/>
  <c r="E177" i="1"/>
  <c r="I177" i="1" s="1"/>
  <c r="B175" i="1"/>
  <c r="B176" i="1" s="1"/>
  <c r="J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H172" i="1" s="1"/>
  <c r="L172" i="1" s="1"/>
  <c r="B157" i="1"/>
  <c r="B156" i="1"/>
  <c r="J153" i="1"/>
  <c r="I152" i="1"/>
  <c r="H152" i="1"/>
  <c r="I151" i="1"/>
  <c r="H151" i="1"/>
  <c r="H153" i="1" s="1"/>
  <c r="L153" i="1" s="1"/>
  <c r="J148" i="1"/>
  <c r="I147" i="1"/>
  <c r="H147" i="1"/>
  <c r="H148" i="1" s="1"/>
  <c r="L148" i="1" s="1"/>
  <c r="B146" i="1"/>
  <c r="J143" i="1"/>
  <c r="B136" i="1"/>
  <c r="B137" i="1" s="1"/>
  <c r="J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H133" i="1" s="1"/>
  <c r="B115" i="1"/>
  <c r="J112" i="1"/>
  <c r="I111" i="1"/>
  <c r="H111" i="1"/>
  <c r="I110" i="1"/>
  <c r="H110" i="1"/>
  <c r="I109" i="1"/>
  <c r="H109" i="1"/>
  <c r="I108" i="1"/>
  <c r="H108" i="1"/>
  <c r="I107" i="1"/>
  <c r="H107" i="1"/>
  <c r="I106" i="1"/>
  <c r="H106" i="1"/>
  <c r="I105" i="1"/>
  <c r="H105" i="1"/>
  <c r="I104" i="1"/>
  <c r="H104" i="1"/>
  <c r="I103" i="1"/>
  <c r="H103" i="1"/>
  <c r="H112" i="1" s="1"/>
  <c r="L112" i="1" s="1"/>
  <c r="B102" i="1"/>
  <c r="J99" i="1"/>
  <c r="I98" i="1"/>
  <c r="H98" i="1"/>
  <c r="I97" i="1"/>
  <c r="H97" i="1"/>
  <c r="I96" i="1"/>
  <c r="H96" i="1"/>
  <c r="I95" i="1"/>
  <c r="H95" i="1"/>
  <c r="I94" i="1"/>
  <c r="H94" i="1"/>
  <c r="I93" i="1"/>
  <c r="H93" i="1"/>
  <c r="I92" i="1"/>
  <c r="H92" i="1"/>
  <c r="H99" i="1" s="1"/>
  <c r="L99" i="1" s="1"/>
  <c r="B91" i="1"/>
  <c r="I87" i="1"/>
  <c r="H87" i="1"/>
  <c r="I86" i="1"/>
  <c r="H86" i="1"/>
  <c r="H88" i="1" s="1"/>
  <c r="L88" i="1" s="1"/>
  <c r="I82" i="1"/>
  <c r="H82" i="1"/>
  <c r="H83" i="1" s="1"/>
  <c r="L83" i="1" s="1"/>
  <c r="B81" i="1"/>
  <c r="J78" i="1"/>
  <c r="I77" i="1"/>
  <c r="H77" i="1"/>
  <c r="I76" i="1"/>
  <c r="H76" i="1"/>
  <c r="I75" i="1"/>
  <c r="H75" i="1"/>
  <c r="I74" i="1"/>
  <c r="H74" i="1"/>
  <c r="H78" i="1" s="1"/>
  <c r="L78" i="1" s="1"/>
  <c r="J71" i="1"/>
  <c r="I70" i="1"/>
  <c r="H70" i="1"/>
  <c r="I69" i="1"/>
  <c r="H69" i="1"/>
  <c r="I68" i="1"/>
  <c r="H68" i="1"/>
  <c r="I67" i="1"/>
  <c r="H67" i="1"/>
  <c r="H71" i="1" s="1"/>
  <c r="L71" i="1" s="1"/>
  <c r="B66" i="1"/>
  <c r="J63" i="1"/>
  <c r="I62" i="1"/>
  <c r="H62" i="1"/>
  <c r="I61" i="1"/>
  <c r="H61" i="1"/>
  <c r="I60" i="1"/>
  <c r="H60" i="1"/>
  <c r="H63" i="1" s="1"/>
  <c r="L63" i="1" s="1"/>
  <c r="B59" i="1"/>
  <c r="J56" i="1"/>
  <c r="I55" i="1"/>
  <c r="H55" i="1"/>
  <c r="I54" i="1"/>
  <c r="H54" i="1"/>
  <c r="I53" i="1"/>
  <c r="H53" i="1"/>
  <c r="H56" i="1" s="1"/>
  <c r="L56" i="1" s="1"/>
  <c r="J50" i="1"/>
  <c r="I49" i="1"/>
  <c r="H49" i="1"/>
  <c r="I48" i="1"/>
  <c r="H48" i="1"/>
  <c r="I47" i="1"/>
  <c r="H47" i="1"/>
  <c r="I46" i="1"/>
  <c r="H46" i="1"/>
  <c r="I45" i="1"/>
  <c r="H45" i="1"/>
  <c r="I44" i="1"/>
  <c r="H44" i="1"/>
  <c r="I43" i="1"/>
  <c r="H43" i="1"/>
  <c r="I42" i="1"/>
  <c r="H42" i="1"/>
  <c r="H50" i="1" s="1"/>
  <c r="L50" i="1" s="1"/>
  <c r="B41" i="1"/>
  <c r="J38" i="1"/>
  <c r="I37" i="1"/>
  <c r="H37" i="1"/>
  <c r="I36" i="1"/>
  <c r="H36" i="1"/>
  <c r="I35" i="1"/>
  <c r="H35" i="1"/>
  <c r="I34" i="1"/>
  <c r="H34" i="1"/>
  <c r="I33" i="1"/>
  <c r="H33" i="1"/>
  <c r="I32" i="1"/>
  <c r="H32" i="1"/>
  <c r="I31" i="1"/>
  <c r="H31" i="1"/>
  <c r="H38" i="1" s="1"/>
  <c r="L38" i="1" s="1"/>
  <c r="I27" i="1"/>
  <c r="H27" i="1"/>
  <c r="H28" i="1" s="1"/>
  <c r="L28" i="1" s="1"/>
  <c r="B26" i="1"/>
  <c r="I22" i="1"/>
  <c r="H22" i="1"/>
  <c r="I21" i="1"/>
  <c r="H21" i="1"/>
  <c r="I20" i="1"/>
  <c r="H20" i="1"/>
  <c r="I19" i="1"/>
  <c r="H19" i="1"/>
  <c r="I18" i="1"/>
  <c r="H18" i="1"/>
  <c r="H23" i="1" s="1"/>
  <c r="L23" i="1" s="1"/>
  <c r="B17" i="1"/>
  <c r="L133" i="1" l="1"/>
  <c r="H139" i="1"/>
  <c r="H177" i="1"/>
  <c r="H178" i="1" s="1"/>
  <c r="L178" i="1" s="1"/>
  <c r="D142" i="1" l="1"/>
  <c r="H142" i="1"/>
  <c r="H143" i="1" s="1"/>
  <c r="L143" i="1" s="1"/>
  <c r="L584" i="1" s="1"/>
  <c r="L585" i="1" l="1"/>
  <c r="L586" i="1" s="1"/>
  <c r="L587" i="1" l="1"/>
  <c r="L588" i="1" s="1"/>
  <c r="L590" i="1" s="1"/>
  <c r="L591" i="1" s="1"/>
  <c r="L589" i="1"/>
</calcChain>
</file>

<file path=xl/comments1.xml><?xml version="1.0" encoding="utf-8"?>
<comments xmlns="http://schemas.openxmlformats.org/spreadsheetml/2006/main">
  <authors>
    <author>Author</author>
  </authors>
  <commentList>
    <comment ref="J23" authorId="0">
      <text>
        <r>
          <rPr>
            <sz val="9"/>
            <color indexed="81"/>
            <rFont val="Tahoma"/>
            <family val="2"/>
          </rPr>
          <t>BUILDING WORKS - 1st. November 2017, 14th  Corrigendum</t>
        </r>
      </text>
    </comment>
    <comment ref="J28" authorId="0">
      <text>
        <r>
          <rPr>
            <sz val="9"/>
            <color indexed="81"/>
            <rFont val="Tahoma"/>
            <family val="2"/>
          </rPr>
          <t>BUILDING WORKS - 1st. November 2017, 14th  Corrigendum</t>
        </r>
      </text>
    </comment>
    <comment ref="J38" authorId="0">
      <text>
        <r>
          <rPr>
            <sz val="9"/>
            <color indexed="81"/>
            <rFont val="Tahoma"/>
            <family val="2"/>
          </rPr>
          <t>BUILDING WORKS - 1st. November 2017, 14th  Corrigendum</t>
        </r>
      </text>
    </comment>
    <comment ref="J50" authorId="0">
      <text>
        <r>
          <rPr>
            <sz val="9"/>
            <color indexed="81"/>
            <rFont val="Tahoma"/>
            <family val="2"/>
          </rPr>
          <t>BUILDING WORKS - 1st. November 2017, 14th  Corrigendum</t>
        </r>
      </text>
    </comment>
    <comment ref="J56" authorId="0">
      <text>
        <r>
          <rPr>
            <sz val="9"/>
            <color indexed="81"/>
            <rFont val="Tahoma"/>
            <family val="2"/>
          </rPr>
          <t>BUILDING WORKS - 1st. November 2017, 14th  Corrigendum</t>
        </r>
      </text>
    </comment>
    <comment ref="J63" authorId="0">
      <text>
        <r>
          <rPr>
            <sz val="9"/>
            <color indexed="81"/>
            <rFont val="Tahoma"/>
            <family val="2"/>
          </rPr>
          <t>BUILDING WORKS - 1st. November 2017, 14th  Corrigendum</t>
        </r>
      </text>
    </comment>
    <comment ref="J71" authorId="0">
      <text>
        <r>
          <rPr>
            <sz val="9"/>
            <color indexed="81"/>
            <rFont val="Tahoma"/>
            <family val="2"/>
          </rPr>
          <t>BUILDING WORKS - 1st. November 2017, 14th  Corrigendum</t>
        </r>
      </text>
    </comment>
    <comment ref="J78" authorId="0">
      <text>
        <r>
          <rPr>
            <sz val="9"/>
            <color indexed="81"/>
            <rFont val="Tahoma"/>
            <family val="2"/>
          </rPr>
          <t>BUILDING WORKS - 1st. November 2017, 14th  Corrigendum</t>
        </r>
      </text>
    </comment>
    <comment ref="J83" authorId="0">
      <text>
        <r>
          <rPr>
            <sz val="9"/>
            <color indexed="81"/>
            <rFont val="Tahoma"/>
            <family val="2"/>
          </rPr>
          <t>BUILDING WORKS - 1st. November 2017, 14th  Corrigendum</t>
        </r>
      </text>
    </comment>
    <comment ref="J88" authorId="0">
      <text>
        <r>
          <rPr>
            <sz val="9"/>
            <color indexed="81"/>
            <rFont val="Tahoma"/>
            <family val="2"/>
          </rPr>
          <t>BUILDING WORKS - 1st. November 2017, 14th  Corrigendum</t>
        </r>
      </text>
    </comment>
    <comment ref="J99" authorId="0">
      <text>
        <r>
          <rPr>
            <sz val="9"/>
            <color indexed="81"/>
            <rFont val="Tahoma"/>
            <family val="2"/>
          </rPr>
          <t>BUILDING WORKS - 1st. November 2017, 14th  Corrigendum</t>
        </r>
      </text>
    </comment>
    <comment ref="J112" authorId="0">
      <text>
        <r>
          <rPr>
            <sz val="9"/>
            <color indexed="81"/>
            <rFont val="Tahoma"/>
            <family val="2"/>
          </rPr>
          <t>BUILDING WORKS - 1st. November 2017, 14th  Corrigendum</t>
        </r>
      </text>
    </comment>
    <comment ref="J133" authorId="0">
      <text>
        <r>
          <rPr>
            <sz val="9"/>
            <color indexed="81"/>
            <rFont val="Tahoma"/>
            <family val="2"/>
          </rPr>
          <t>BUILDING WORKS - 1st. November 2017, 14th  Corrigendum</t>
        </r>
      </text>
    </comment>
    <comment ref="J143" authorId="0">
      <text>
        <r>
          <rPr>
            <sz val="9"/>
            <color indexed="81"/>
            <rFont val="Tahoma"/>
            <family val="2"/>
          </rPr>
          <t>BUILDING WORKS - 1st. November 2017, 14th  Corrigendum</t>
        </r>
      </text>
    </comment>
    <comment ref="J148" authorId="0">
      <text>
        <r>
          <rPr>
            <sz val="9"/>
            <color indexed="81"/>
            <rFont val="Tahoma"/>
            <family val="2"/>
          </rPr>
          <t>BUILDING WORKS - 1st. November 2017, 14th  Corrigendum</t>
        </r>
      </text>
    </comment>
    <comment ref="J153" authorId="0">
      <text>
        <r>
          <rPr>
            <sz val="9"/>
            <color indexed="81"/>
            <rFont val="Tahoma"/>
            <family val="2"/>
          </rPr>
          <t>BUILDING WORKS - 1st. November 2017, 14th  Corrigendum</t>
        </r>
      </text>
    </comment>
    <comment ref="J172" authorId="0">
      <text>
        <r>
          <rPr>
            <sz val="9"/>
            <color indexed="81"/>
            <rFont val="Tahoma"/>
            <family val="2"/>
          </rPr>
          <t>BUILDING WORKS - 1st. November 2017, 14th  Corrigendum</t>
        </r>
      </text>
    </comment>
    <comment ref="J178" authorId="0">
      <text>
        <r>
          <rPr>
            <sz val="9"/>
            <color indexed="81"/>
            <rFont val="Tahoma"/>
            <family val="2"/>
          </rPr>
          <t>BUILDING WORKS - 1st. November 2017, 14th  Corrigendum</t>
        </r>
      </text>
    </comment>
    <comment ref="J183" authorId="0">
      <text>
        <r>
          <rPr>
            <sz val="9"/>
            <color indexed="81"/>
            <rFont val="Tahoma"/>
            <family val="2"/>
          </rPr>
          <t>BUILDING WORKS - 1st. November 2017, 14th  Corrigendum</t>
        </r>
      </text>
    </comment>
    <comment ref="J188" authorId="0">
      <text>
        <r>
          <rPr>
            <sz val="9"/>
            <color indexed="81"/>
            <rFont val="Tahoma"/>
            <family val="2"/>
          </rPr>
          <t>BUILDING WORKS - 1st. November 2017, 14th  Corrigendum</t>
        </r>
      </text>
    </comment>
    <comment ref="J193" authorId="0">
      <text>
        <r>
          <rPr>
            <sz val="9"/>
            <color indexed="81"/>
            <rFont val="Tahoma"/>
            <family val="2"/>
          </rPr>
          <t>BUILDING WORKS - 1st. November 2017, 14th  Corrigendum</t>
        </r>
      </text>
    </comment>
    <comment ref="J198" authorId="0">
      <text>
        <r>
          <rPr>
            <sz val="9"/>
            <color indexed="81"/>
            <rFont val="Tahoma"/>
            <family val="2"/>
          </rPr>
          <t>BUILDING WORKS - 1st. November 2017, 14th  Corrigendum</t>
        </r>
      </text>
    </comment>
    <comment ref="J203" authorId="0">
      <text>
        <r>
          <rPr>
            <sz val="9"/>
            <color indexed="81"/>
            <rFont val="Tahoma"/>
            <family val="2"/>
          </rPr>
          <t>BUILDING WORKS - 1st. November 2017, 14th  Corrigendum</t>
        </r>
      </text>
    </comment>
    <comment ref="J208" authorId="0">
      <text>
        <r>
          <rPr>
            <sz val="9"/>
            <color indexed="81"/>
            <rFont val="Tahoma"/>
            <family val="2"/>
          </rPr>
          <t>BUILDING WORKS - 1st. November 2017, 14th  Corrigendum</t>
        </r>
      </text>
    </comment>
    <comment ref="J212" authorId="0">
      <text>
        <r>
          <rPr>
            <sz val="9"/>
            <color indexed="81"/>
            <rFont val="Tahoma"/>
            <family val="2"/>
          </rPr>
          <t>BUILDING WORKS - 1st. November 2017, 14th  Corrigendum</t>
        </r>
      </text>
    </comment>
    <comment ref="J222" authorId="0">
      <text>
        <r>
          <rPr>
            <sz val="9"/>
            <color indexed="81"/>
            <rFont val="Tahoma"/>
            <family val="2"/>
          </rPr>
          <t>BUILDING WORKS - 1st. November 2017, 14th  Corrigendum</t>
        </r>
      </text>
    </comment>
    <comment ref="J232" authorId="0">
      <text>
        <r>
          <rPr>
            <sz val="9"/>
            <color indexed="81"/>
            <rFont val="Tahoma"/>
            <family val="2"/>
          </rPr>
          <t>BUILDING WORKS - 1st. November 2017, 14th  Corrigendum</t>
        </r>
      </text>
    </comment>
    <comment ref="J242" authorId="0">
      <text>
        <r>
          <rPr>
            <sz val="9"/>
            <color indexed="81"/>
            <rFont val="Tahoma"/>
            <family val="2"/>
          </rPr>
          <t>BUILDING WORKS - 1st. November 2017, 14th  Corrigendum</t>
        </r>
      </text>
    </comment>
    <comment ref="J252" authorId="0">
      <text>
        <r>
          <rPr>
            <sz val="9"/>
            <color indexed="81"/>
            <rFont val="Tahoma"/>
            <family val="2"/>
          </rPr>
          <t>BUILDING WORKS - 1st. November 2017, 14th  Corrigendum</t>
        </r>
      </text>
    </comment>
    <comment ref="J256" authorId="0">
      <text>
        <r>
          <rPr>
            <sz val="9"/>
            <color indexed="81"/>
            <rFont val="Tahoma"/>
            <family val="2"/>
          </rPr>
          <t>BUILDING WORKS - 1st. November 2017, 14th  Corrigendum</t>
        </r>
      </text>
    </comment>
    <comment ref="J263" authorId="0">
      <text>
        <r>
          <rPr>
            <sz val="9"/>
            <color indexed="81"/>
            <rFont val="Tahoma"/>
            <family val="2"/>
          </rPr>
          <t>BUILDING WORKS - 1st. November 2017, 14th  Corrigendum</t>
        </r>
      </text>
    </comment>
    <comment ref="J270" authorId="0">
      <text>
        <r>
          <rPr>
            <sz val="9"/>
            <color indexed="81"/>
            <rFont val="Tahoma"/>
            <family val="2"/>
          </rPr>
          <t>BUILDING WORKS - 1st. November 2017, 14th  Corrigendum</t>
        </r>
      </text>
    </comment>
    <comment ref="J277" authorId="0">
      <text>
        <r>
          <rPr>
            <sz val="9"/>
            <color indexed="81"/>
            <rFont val="Tahoma"/>
            <family val="2"/>
          </rPr>
          <t>BUILDING WORKS - 1st. November 2017, 14th  Corrigendum</t>
        </r>
      </text>
    </comment>
    <comment ref="J283" authorId="0">
      <text>
        <r>
          <rPr>
            <sz val="9"/>
            <color indexed="81"/>
            <rFont val="Tahoma"/>
            <family val="2"/>
          </rPr>
          <t>BUILDING WORKS - 1st. November 2017, 14th  Corrigendum</t>
        </r>
      </text>
    </comment>
    <comment ref="J294" authorId="0">
      <text>
        <r>
          <rPr>
            <sz val="9"/>
            <color indexed="81"/>
            <rFont val="Tahoma"/>
            <family val="2"/>
          </rPr>
          <t>BUILDING WORKS - 1st. November 2017, 14th  Corrigendum</t>
        </r>
      </text>
    </comment>
    <comment ref="J298" authorId="0">
      <text>
        <r>
          <rPr>
            <sz val="9"/>
            <color indexed="81"/>
            <rFont val="Tahoma"/>
            <family val="2"/>
          </rPr>
          <t>BUILDING WORKS - 1st. November 2017, 14th  Corrigendum</t>
        </r>
      </text>
    </comment>
    <comment ref="J305" authorId="0">
      <text>
        <r>
          <rPr>
            <sz val="9"/>
            <color indexed="81"/>
            <rFont val="Tahoma"/>
            <family val="2"/>
          </rPr>
          <t>BUILDING WORKS - 1st. November 2017, 14th  Corrigendum</t>
        </r>
      </text>
    </comment>
    <comment ref="J309" authorId="0">
      <text>
        <r>
          <rPr>
            <sz val="9"/>
            <color indexed="81"/>
            <rFont val="Tahoma"/>
            <family val="2"/>
          </rPr>
          <t>SANITARY AND PLUMBING WORKS - 1st November 2017, 6th Corrigendum</t>
        </r>
      </text>
    </comment>
    <comment ref="J314" authorId="0">
      <text>
        <r>
          <rPr>
            <sz val="9"/>
            <color indexed="81"/>
            <rFont val="Tahoma"/>
            <family val="2"/>
          </rPr>
          <t>BUILDING WORKS - 1st. November 2017, 14th  Corrigendum</t>
        </r>
      </text>
    </comment>
    <comment ref="J319" authorId="0">
      <text>
        <r>
          <rPr>
            <sz val="9"/>
            <color indexed="81"/>
            <rFont val="Tahoma"/>
            <family val="2"/>
          </rPr>
          <t>BUILDING WORKS - 1st. November 2017, 14th  Corrigendum</t>
        </r>
      </text>
    </comment>
    <comment ref="J324" authorId="0">
      <text>
        <r>
          <rPr>
            <sz val="9"/>
            <color indexed="81"/>
            <rFont val="Tahoma"/>
            <family val="2"/>
          </rPr>
          <t>BUILDING WORKS - 1st. November 2017, 14th  Corrigendum</t>
        </r>
      </text>
    </comment>
    <comment ref="J329" authorId="0">
      <text>
        <r>
          <rPr>
            <sz val="9"/>
            <color indexed="81"/>
            <rFont val="Tahoma"/>
            <family val="2"/>
          </rPr>
          <t>BUILDING WORKS - 1st. November 2017, 14th  Corrigendum</t>
        </r>
      </text>
    </comment>
    <comment ref="J334" authorId="0">
      <text>
        <r>
          <rPr>
            <sz val="9"/>
            <color indexed="81"/>
            <rFont val="Tahoma"/>
            <family val="2"/>
          </rPr>
          <t>SANITARY AND PLUMBING WORKS - 1st November 2017, 6th Corrigendum</t>
        </r>
      </text>
    </comment>
    <comment ref="J343" authorId="0">
      <text>
        <r>
          <rPr>
            <sz val="9"/>
            <color indexed="81"/>
            <rFont val="Tahoma"/>
            <family val="2"/>
          </rPr>
          <t>SANITARY AND PLUMBING WORKS - 1st November 2017, 6th Corrigendum</t>
        </r>
      </text>
    </comment>
    <comment ref="J348" authorId="0">
      <text>
        <r>
          <rPr>
            <sz val="9"/>
            <color indexed="81"/>
            <rFont val="Tahoma"/>
            <family val="2"/>
          </rPr>
          <t>SANITARY AND PLUMBING WORKS - 1st November 2017, 6th Corrigendum</t>
        </r>
      </text>
    </comment>
    <comment ref="J352" authorId="0">
      <text>
        <r>
          <rPr>
            <sz val="9"/>
            <color indexed="81"/>
            <rFont val="Tahoma"/>
            <family val="2"/>
          </rPr>
          <t>SANITARY AND PLUMBING WORKS - 1st November 2017, 6th Corrigendum</t>
        </r>
      </text>
    </comment>
    <comment ref="J357" authorId="0">
      <text>
        <r>
          <rPr>
            <sz val="9"/>
            <color indexed="81"/>
            <rFont val="Tahoma"/>
            <family val="2"/>
          </rPr>
          <t>SANITARY AND PLUMBING WORKS - 1st November 2017, 6th Corrigendum</t>
        </r>
      </text>
    </comment>
    <comment ref="J362" authorId="0">
      <text>
        <r>
          <rPr>
            <sz val="9"/>
            <color indexed="81"/>
            <rFont val="Tahoma"/>
            <family val="2"/>
          </rPr>
          <t>SANITARY AND PLUMBING WORKS - 1st November 2017, 6th Corrigendum</t>
        </r>
      </text>
    </comment>
    <comment ref="J367" authorId="0">
      <text>
        <r>
          <rPr>
            <sz val="9"/>
            <color indexed="81"/>
            <rFont val="Tahoma"/>
            <family val="2"/>
          </rPr>
          <t>SANITARY AND PLUMBING WORKS - 1st November 2017, 6th Corrigendum</t>
        </r>
      </text>
    </comment>
    <comment ref="J372" authorId="0">
      <text>
        <r>
          <rPr>
            <sz val="9"/>
            <color indexed="81"/>
            <rFont val="Tahoma"/>
            <family val="2"/>
          </rPr>
          <t>SANITARY AND PLUMBING WORKS - 1st November 2017, 6th Corrigendum</t>
        </r>
      </text>
    </comment>
    <comment ref="J377" authorId="0">
      <text>
        <r>
          <rPr>
            <sz val="9"/>
            <color indexed="81"/>
            <rFont val="Tahoma"/>
            <family val="2"/>
          </rPr>
          <t>SANITARY AND PLUMBING WORKS - 1st November 2017, 6th Corrigendum</t>
        </r>
      </text>
    </comment>
    <comment ref="J382" authorId="0">
      <text>
        <r>
          <rPr>
            <sz val="9"/>
            <color indexed="81"/>
            <rFont val="Tahoma"/>
            <family val="2"/>
          </rPr>
          <t>SANITARY AND PLUMBING WORKS - 1st November 2017, 6th Corrigendum</t>
        </r>
      </text>
    </comment>
    <comment ref="J387" authorId="0">
      <text>
        <r>
          <rPr>
            <sz val="9"/>
            <color indexed="81"/>
            <rFont val="Tahoma"/>
            <family val="2"/>
          </rPr>
          <t>SANITARY AND PLUMBING WORKS - 1st November 2017, 6th Corrigendum</t>
        </r>
      </text>
    </comment>
    <comment ref="J392" authorId="0">
      <text>
        <r>
          <rPr>
            <sz val="9"/>
            <color indexed="81"/>
            <rFont val="Tahoma"/>
            <family val="2"/>
          </rPr>
          <t>SANITARY AND PLUMBING WORKS - 1st November 2017, 6th Corrigendum</t>
        </r>
      </text>
    </comment>
    <comment ref="J397" authorId="0">
      <text>
        <r>
          <rPr>
            <sz val="9"/>
            <color indexed="81"/>
            <rFont val="Tahoma"/>
            <family val="2"/>
          </rPr>
          <t>SANITARY AND PLUMBING WORKS - 1st November 2017, 6th Corrigendum</t>
        </r>
      </text>
    </comment>
    <comment ref="J402" authorId="0">
      <text>
        <r>
          <rPr>
            <sz val="9"/>
            <color indexed="81"/>
            <rFont val="Tahoma"/>
            <family val="2"/>
          </rPr>
          <t>SANITARY AND PLUMBING WORKS - 1st November 2017, 6th Corrigendum</t>
        </r>
      </text>
    </comment>
    <comment ref="J407" authorId="0">
      <text>
        <r>
          <rPr>
            <sz val="9"/>
            <color indexed="81"/>
            <rFont val="Tahoma"/>
            <family val="2"/>
          </rPr>
          <t>SANITARY AND PLUMBING WORKS - 1st November 2017, 6th Corrigendum</t>
        </r>
      </text>
    </comment>
    <comment ref="J412" authorId="0">
      <text>
        <r>
          <rPr>
            <sz val="9"/>
            <color indexed="81"/>
            <rFont val="Tahoma"/>
            <family val="2"/>
          </rPr>
          <t>SANITARY AND PLUMBING WORKS - 1st November 2017, 6th Corrigendum</t>
        </r>
      </text>
    </comment>
    <comment ref="J418" authorId="0">
      <text>
        <r>
          <rPr>
            <sz val="9"/>
            <color indexed="81"/>
            <rFont val="Tahoma"/>
            <family val="2"/>
          </rPr>
          <t>SANITARY AND PLUMBING WORKS - 1st November 2017, 6th Corrigendum</t>
        </r>
      </text>
    </comment>
    <comment ref="J424" authorId="0">
      <text>
        <r>
          <rPr>
            <sz val="9"/>
            <color indexed="81"/>
            <rFont val="Tahoma"/>
            <family val="2"/>
          </rPr>
          <t>SANITARY AND PLUMBING WORKS - 1st November 2017, 6th Corrigendum</t>
        </r>
      </text>
    </comment>
    <comment ref="J430" authorId="0">
      <text>
        <r>
          <rPr>
            <sz val="9"/>
            <color indexed="81"/>
            <rFont val="Tahoma"/>
            <family val="2"/>
          </rPr>
          <t>SANITARY AND PLUMBING WORKS - 1st November 2017, 6th Corrigendum</t>
        </r>
      </text>
    </comment>
    <comment ref="J435" authorId="0">
      <text>
        <r>
          <rPr>
            <sz val="9"/>
            <color indexed="81"/>
            <rFont val="Tahoma"/>
            <family val="2"/>
          </rPr>
          <t>SANITARY AND PLUMBING WORKS - 1st November 2017, 6th Corrigendum</t>
        </r>
      </text>
    </comment>
    <comment ref="J440" authorId="0">
      <text>
        <r>
          <rPr>
            <sz val="9"/>
            <color indexed="81"/>
            <rFont val="Tahoma"/>
            <family val="2"/>
          </rPr>
          <t>SANITARY AND PLUMBING WORKS - 1st November 2017, 6th Corrigendum</t>
        </r>
      </text>
    </comment>
    <comment ref="J446" authorId="0">
      <text>
        <r>
          <rPr>
            <sz val="9"/>
            <color indexed="81"/>
            <rFont val="Tahoma"/>
            <family val="2"/>
          </rPr>
          <t>SANITARY AND PLUMBING WORKS - 1st November 2017, 6th Corrigendum</t>
        </r>
      </text>
    </comment>
    <comment ref="J450" authorId="0">
      <text>
        <r>
          <rPr>
            <sz val="9"/>
            <color indexed="81"/>
            <rFont val="Tahoma"/>
            <family val="2"/>
          </rPr>
          <t>SANITARY AND PLUMBING WORKS - 1st November 2017, 6th Corrigendum</t>
        </r>
      </text>
    </comment>
    <comment ref="J456" authorId="0">
      <text>
        <r>
          <rPr>
            <sz val="9"/>
            <color indexed="81"/>
            <rFont val="Tahoma"/>
            <family val="2"/>
          </rPr>
          <t>SANITARY AND PLUMBING WORKS - 1st November 2017, 6th Corrigendum</t>
        </r>
      </text>
    </comment>
    <comment ref="J463" authorId="0">
      <text>
        <r>
          <rPr>
            <sz val="9"/>
            <color indexed="81"/>
            <rFont val="Tahoma"/>
            <family val="2"/>
          </rPr>
          <t>SANITARY AND PLUMBING WORKS - 1st November 2017, 6th Corrigendum</t>
        </r>
      </text>
    </comment>
    <comment ref="J470" authorId="0">
      <text>
        <r>
          <rPr>
            <sz val="9"/>
            <color indexed="81"/>
            <rFont val="Tahoma"/>
            <family val="2"/>
          </rPr>
          <t>SANITARY AND PLUMBING WORKS - 1st November 2017, 6th Corrigendum</t>
        </r>
      </text>
    </comment>
    <comment ref="J477" authorId="0">
      <text>
        <r>
          <rPr>
            <sz val="9"/>
            <color indexed="81"/>
            <rFont val="Tahoma"/>
            <family val="2"/>
          </rPr>
          <t>SANITARY AND PLUMBING WORKS - 1st November 2017, 6th Corrigendum</t>
        </r>
      </text>
    </comment>
    <comment ref="J484" authorId="0">
      <text>
        <r>
          <rPr>
            <sz val="9"/>
            <color indexed="81"/>
            <rFont val="Tahoma"/>
            <family val="2"/>
          </rPr>
          <t>SANITARY AND PLUMBING WORKS - 1st November 2017, 6th Corrigendum</t>
        </r>
      </text>
    </comment>
    <comment ref="J491" authorId="0">
      <text>
        <r>
          <rPr>
            <sz val="9"/>
            <color indexed="81"/>
            <rFont val="Tahoma"/>
            <family val="2"/>
          </rPr>
          <t>SANITARY AND PLUMBING WORKS - 1st November 2017, 6th Corrigendum</t>
        </r>
      </text>
    </comment>
    <comment ref="J498" authorId="0">
      <text>
        <r>
          <rPr>
            <sz val="9"/>
            <color indexed="81"/>
            <rFont val="Tahoma"/>
            <family val="2"/>
          </rPr>
          <t>SANITARY AND PLUMBING WORKS - 1st November 2017, 6th Corrigendum</t>
        </r>
      </text>
    </comment>
    <comment ref="J504" authorId="0">
      <text>
        <r>
          <rPr>
            <sz val="9"/>
            <color indexed="81"/>
            <rFont val="Tahoma"/>
            <family val="2"/>
          </rPr>
          <t>SANITARY AND PLUMBING WORKS - 1st November 2017, 6th Corrigendum</t>
        </r>
      </text>
    </comment>
    <comment ref="J510" authorId="0">
      <text>
        <r>
          <rPr>
            <sz val="9"/>
            <color indexed="81"/>
            <rFont val="Tahoma"/>
            <family val="2"/>
          </rPr>
          <t>SANITARY AND PLUMBING WORKS - 1st November 2017, 6th Corrigendum</t>
        </r>
      </text>
    </comment>
    <comment ref="J517" authorId="0">
      <text>
        <r>
          <rPr>
            <sz val="9"/>
            <color indexed="81"/>
            <rFont val="Tahoma"/>
            <family val="2"/>
          </rPr>
          <t>SANITARY AND PLUMBING WORKS - 1st November 2017, 6th Corrigendum</t>
        </r>
      </text>
    </comment>
    <comment ref="J522" authorId="0">
      <text>
        <r>
          <rPr>
            <sz val="9"/>
            <color indexed="81"/>
            <rFont val="Tahoma"/>
            <family val="2"/>
          </rPr>
          <t>SANITARY AND PLUMBING WORKS - 1st November 2017, 6th Corrigendum</t>
        </r>
      </text>
    </comment>
    <comment ref="J527" authorId="0">
      <text>
        <r>
          <rPr>
            <sz val="9"/>
            <color indexed="81"/>
            <rFont val="Tahoma"/>
            <family val="2"/>
          </rPr>
          <t>SANITARY AND PLUMBING WORKS - 1st November 2017, 6th Corrigendum</t>
        </r>
      </text>
    </comment>
    <comment ref="J533" authorId="0">
      <text>
        <r>
          <rPr>
            <sz val="9"/>
            <color indexed="81"/>
            <rFont val="Tahoma"/>
            <family val="2"/>
          </rPr>
          <t>SANITARY AND PLUMBING WORKS - 1st November 2017, 6th Corrigendum</t>
        </r>
      </text>
    </comment>
    <comment ref="J539" authorId="0">
      <text>
        <r>
          <rPr>
            <sz val="9"/>
            <color indexed="81"/>
            <rFont val="Tahoma"/>
            <family val="2"/>
          </rPr>
          <t>SANITARY AND PLUMBING WORKS - 1st November 2017, 6th Corrigendum</t>
        </r>
      </text>
    </comment>
    <comment ref="J546" authorId="0">
      <text>
        <r>
          <rPr>
            <sz val="9"/>
            <color indexed="81"/>
            <rFont val="Tahoma"/>
            <family val="2"/>
          </rPr>
          <t>SANITARY AND PLUMBING WORKS - 1st November 2017, 6th Corrigendum</t>
        </r>
      </text>
    </comment>
    <comment ref="J552" authorId="0">
      <text>
        <r>
          <rPr>
            <sz val="9"/>
            <color indexed="81"/>
            <rFont val="Tahoma"/>
            <family val="2"/>
          </rPr>
          <t>SANITARY AND PLUMBING WORKS - 1st November 2017, 6th Corrigendum</t>
        </r>
      </text>
    </comment>
    <comment ref="J558" authorId="0">
      <text>
        <r>
          <rPr>
            <sz val="9"/>
            <color indexed="81"/>
            <rFont val="Tahoma"/>
            <family val="2"/>
          </rPr>
          <t>SANITARY AND PLUMBING WORKS - 1st November 2017, 6th Corrigendum</t>
        </r>
      </text>
    </comment>
    <comment ref="J562" authorId="0">
      <text>
        <r>
          <rPr>
            <sz val="9"/>
            <color indexed="81"/>
            <rFont val="Tahoma"/>
            <family val="2"/>
          </rPr>
          <t>SANITARY AND PLUMBING WORKS - 1st November 2017, 6th Corrigendum</t>
        </r>
      </text>
    </comment>
    <comment ref="J567" authorId="0">
      <text>
        <r>
          <rPr>
            <sz val="9"/>
            <color indexed="81"/>
            <rFont val="Tahoma"/>
            <family val="2"/>
          </rPr>
          <t>SANITARY AND PLUMBING WORKS - 1st November 2017, 6th Corrigendum</t>
        </r>
      </text>
    </comment>
    <comment ref="J572" authorId="0">
      <text>
        <r>
          <rPr>
            <sz val="9"/>
            <color indexed="81"/>
            <rFont val="Tahoma"/>
            <family val="2"/>
          </rPr>
          <t>SANITARY AND PLUMBING WORKS - 1st November 2017, 6th Corrigendum</t>
        </r>
      </text>
    </comment>
    <comment ref="J577" authorId="0">
      <text>
        <r>
          <rPr>
            <sz val="9"/>
            <color indexed="81"/>
            <rFont val="Tahoma"/>
            <family val="2"/>
          </rPr>
          <t>SANITARY AND PLUMBING WORKS - 1st November 2017, 6th Corrigendum</t>
        </r>
      </text>
    </comment>
    <comment ref="J583" authorId="0">
      <text>
        <r>
          <rPr>
            <sz val="9"/>
            <color indexed="81"/>
            <rFont val="Tahoma"/>
            <family val="2"/>
          </rPr>
          <t>SANITARY AND PLUMBING WORKS - 1st November 2017, 6th Corrigendum</t>
        </r>
      </text>
    </comment>
  </commentList>
</comments>
</file>

<file path=xl/sharedStrings.xml><?xml version="1.0" encoding="utf-8"?>
<sst xmlns="http://schemas.openxmlformats.org/spreadsheetml/2006/main" count="771" uniqueCount="430">
  <si>
    <t>Estimate</t>
  </si>
  <si>
    <t>Siliguri Municipal Corporation</t>
  </si>
  <si>
    <t>Estimate for:</t>
  </si>
  <si>
    <t>CEE4</t>
  </si>
  <si>
    <t xml:space="preserve">Construction of Community Toilet near Munibaba Mandir, Ward No 05 </t>
  </si>
  <si>
    <t>All Linear measurements are in metre</t>
  </si>
  <si>
    <t>Schedule ref.</t>
  </si>
  <si>
    <t>Item Number</t>
  </si>
  <si>
    <t>Description of Item</t>
  </si>
  <si>
    <t>Quantity</t>
  </si>
  <si>
    <t>Rate</t>
  </si>
  <si>
    <t>Unit</t>
  </si>
  <si>
    <t>Amount Rs.</t>
  </si>
  <si>
    <t>Member</t>
  </si>
  <si>
    <t xml:space="preserve">Number </t>
  </si>
  <si>
    <t>Length</t>
  </si>
  <si>
    <t>Breadth</t>
  </si>
  <si>
    <t>Height</t>
  </si>
  <si>
    <t>.</t>
  </si>
  <si>
    <t>PWD(WB)/BUILDING WORKS/Page-1/Item-2</t>
  </si>
  <si>
    <t>1.2</t>
  </si>
  <si>
    <t>Earth work in excavation of foundation trenches or drains in all sorts of soil (including mixed soil but excluding laterite or sand stone) including removing, spreading or stacking the spoils within a lead of 75m. as directed. The item includes necessary trimming the sides of trenches, levelling, dressing and ramming the bottom, bailing out water as required complete.         .</t>
  </si>
  <si>
    <t>1.2.a</t>
  </si>
  <si>
    <t>(a) Depth of excavation not exceeding 1.500 mm.</t>
  </si>
  <si>
    <t>Total</t>
  </si>
  <si>
    <t>Cu.M</t>
  </si>
  <si>
    <t xml:space="preserve">% Cu.M. </t>
  </si>
  <si>
    <t>1.2.b</t>
  </si>
  <si>
    <t>(b) Depth of excavation additional depth beyond 1,500 mm. and up to 3,000 mm. but not requiring shoring.</t>
  </si>
  <si>
    <t>PWD(WB)/BUILDING WORKS/Page-14/Item-1</t>
  </si>
  <si>
    <t>14.1</t>
  </si>
  <si>
    <t>Single brick flat soling of picked jhama bricks including ramming and dressing bed to proper level and filling joints with  local sand.</t>
  </si>
  <si>
    <t>Sq.M</t>
  </si>
  <si>
    <t>Sq.M.</t>
  </si>
  <si>
    <t>PWD(WB)/BUILDING WORKS/Page-24/Item-4</t>
  </si>
  <si>
    <t>24.4</t>
  </si>
  <si>
    <t>Ordinary cement concrete  (mix 1:2:4) with graded stone chips (20 mm nominal size) excluding shuttring and reinforcement, if any, in ground floor as per relevant IS codes.</t>
  </si>
  <si>
    <t>24.4.b</t>
  </si>
  <si>
    <t>(b) River bazree.</t>
  </si>
  <si>
    <t>PWD(WB)/BUILDING WORKS/Page-47/Item-2</t>
  </si>
  <si>
    <t>47.2</t>
  </si>
  <si>
    <t>25 mm. thick damp proof with cement concrete (1:1.5:3) (withgraded stone aggregate 10 mm. normal size) and painting thetop surface with a coat of bitumen [VG.40 ] using 1.7 kg. persq.m. including heating the bitumen and cost and carriage ofall materials complete. [Bitument to be supplied by theAgency]</t>
  </si>
  <si>
    <t>PWD(WB)/BUILDING WORKS/Page-15/Item-8</t>
  </si>
  <si>
    <t>15.8</t>
  </si>
  <si>
    <t>Brick work with 1st class bricks in cement mortar (1:6)</t>
  </si>
  <si>
    <t>15.8.a</t>
  </si>
  <si>
    <t>In foundation and plinth</t>
  </si>
  <si>
    <t>Cum.</t>
  </si>
  <si>
    <t>15.8.b</t>
  </si>
  <si>
    <t>In Super structure, ground floor.</t>
  </si>
  <si>
    <t>PWD(WB)/BUILDING WORKS/Page-16/Item-16</t>
  </si>
  <si>
    <t>16.16</t>
  </si>
  <si>
    <t>125 mm. thick brick work with 1st class bricks in cement mortar (1:4) in ground floor.</t>
  </si>
  <si>
    <t>PWD(WB)/BUILDING WORKS/Page-1/Item-3</t>
  </si>
  <si>
    <t>1.3</t>
  </si>
  <si>
    <t>Earth work in filling in foundation trenches or plinth with good earth  in layers not exceeding 150 mm. including watering and ramming etc.layer  by layer complete .(payment to be made on the basis of measurement of finished quantity of work).</t>
  </si>
  <si>
    <t>1.3.a</t>
  </si>
  <si>
    <t>(a) With earth obtained from excavation  of foundation.</t>
  </si>
  <si>
    <t>PWD(WB)/BUILDING WORKS/Page-2/Item-4A</t>
  </si>
  <si>
    <t>2.4A</t>
  </si>
  <si>
    <t>(A) Filling in foundation or plinth by silver sand in layers not exceeding 150 mm. as directed and consolidating same by thorough saturation with water ramming complete . Including the cost of supply of sand .(payment to be made on measurement of finished quantity).</t>
  </si>
  <si>
    <t>PWD(WB)/BUILDING WORKS/Page-42/Item-36</t>
  </si>
  <si>
    <t>42.36</t>
  </si>
  <si>
    <t>Hire and labour charge for shuttering with centreing and necessary staging up to 4 m. using approved stout props and thick hard wood planks of approved thick ness with required bracing for concrete slabs, beams, columns, lintels curved or staight including fitting fixing and striking out after complection of works. (up to roof of ground floor).</t>
  </si>
  <si>
    <t>43.36.f</t>
  </si>
  <si>
    <t>(f) 25mm. To 30mm. Shuttering with out staging in foundation etc.</t>
  </si>
  <si>
    <t>42.36.a</t>
  </si>
  <si>
    <t>(a) 25 mm. to 30 mm. thick wooden shuttering as per decision &amp; direction of the Engineer-in-charge. .</t>
  </si>
  <si>
    <t>PWD(WB)/BUILDING WORKS/Page-26/Item-10</t>
  </si>
  <si>
    <t>26.10</t>
  </si>
  <si>
    <t>Ordinary cement concrete (mix 1:1.5:3) with graded stone chips (20mm nominal size) excluding shuttering and reinforcement, if any, in ground floor as per relevant codes.</t>
  </si>
  <si>
    <t>26.10.ii</t>
  </si>
  <si>
    <t>(ii) River bazree.</t>
  </si>
  <si>
    <t>PWD(WB)/BUILDING WORKS/Page-43/Item-40</t>
  </si>
  <si>
    <t>43.40</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</si>
  <si>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inter-section, complete as per drawing and direction.</t>
  </si>
  <si>
    <t>44.40.a</t>
  </si>
  <si>
    <t>(a) For works in foundation, basement and up to roof of ground floor/up to 4m. Tor steel/Mild steel.</t>
  </si>
  <si>
    <t>44.40.a.i</t>
  </si>
  <si>
    <t>SAIL/ TATA/RINL</t>
  </si>
  <si>
    <t>Volumetric percentage calculation of reinforcefment</t>
  </si>
  <si>
    <t>Total volume</t>
  </si>
  <si>
    <t>cum</t>
  </si>
  <si>
    <t>Percentage of steel</t>
  </si>
  <si>
    <t>%</t>
  </si>
  <si>
    <t>Weight of steel</t>
  </si>
  <si>
    <t>MT/cum</t>
  </si>
  <si>
    <t xml:space="preserve">Reinforcement by volume of CC </t>
  </si>
  <si>
    <t>MT</t>
  </si>
  <si>
    <t>M.T.</t>
  </si>
  <si>
    <t>PWD(WB)/BUILDING WORKS/Page-48/Item-6</t>
  </si>
  <si>
    <t>48.6</t>
  </si>
  <si>
    <t>Artificial stone in floor, dado, staircase etc. with cement conctrete (1:2:4) with stone chips laid in panels as directed with topping made with ordinary or white cement (as necessary) and marble dust in proportion (1:2) including smooth finishing and rounding off corners including  raking out joints or roughening of concrete surface and application of cement slurry before flooring works, using cement @ 1.75 kg./sq.m. all complete including all materials and labour                                  In ground floor. 3 mm. thick topping (High polishing grinding on this item is not permitted) with ordinary cement.  Using grey cement.</t>
  </si>
  <si>
    <t>48.6.ii</t>
  </si>
  <si>
    <t>(ii) 25 mm. thick.</t>
  </si>
  <si>
    <t>PWD(WB)/BUILDING WORKS/Page-192/Item-15</t>
  </si>
  <si>
    <t>192.15</t>
  </si>
  <si>
    <t>Neat cement punning about 1.5mm thick in wall, dado, windowsill, floor etc.NOTE:Cement 0.152 cu.m per100 sq.m.</t>
  </si>
  <si>
    <t>PWD(WB)/BUILDING WORKS/Page-189/Item-1</t>
  </si>
  <si>
    <t>189.1</t>
  </si>
  <si>
    <t>Plaster ( to wall, floor, ceiling etc.) with sand and cement mortar including rounding off or chamfering conrners as directed and raking out joints including throating, nosing and drip course, scaffolding/staging where necessary (ground floor). [Excluding cost of chipping over concrete surface].</t>
  </si>
  <si>
    <t>189.1.i</t>
  </si>
  <si>
    <t>(i) with 1:6 cement mortar.</t>
  </si>
  <si>
    <t>189.1.i.c</t>
  </si>
  <si>
    <t>(c)15 mm. thick plaster.</t>
  </si>
  <si>
    <t>189.1.ii</t>
  </si>
  <si>
    <t>(ii) With 1:4 cement mortar .</t>
  </si>
  <si>
    <t>189.1.ii.c</t>
  </si>
  <si>
    <t>(c)10 mm. thick plaster.</t>
  </si>
  <si>
    <t>PWD(WB)/BUILDING WORKS/Page-115/Item-3</t>
  </si>
  <si>
    <t>115.3</t>
  </si>
  <si>
    <t>Supplying, fitting and fixing fibre reinforced polymer (FRP) Composite doorframe as per approved section with glass fibre reinforced plastic moulded skinsand a special sandwich core, so as to impart monolitaheic composite structure asper approved technology of Department of Science and Technology (DST) tosafisfy IS: 4020 door testing performance criteria..</t>
  </si>
  <si>
    <t>115.3.i</t>
  </si>
  <si>
    <t>(i) 66mm x 90mm</t>
  </si>
  <si>
    <t>M</t>
  </si>
  <si>
    <t>Mtr.</t>
  </si>
  <si>
    <t>PWD(WB)/BUILDING WORKS/Page-125/Item-14</t>
  </si>
  <si>
    <t>125.14</t>
  </si>
  <si>
    <t>Supplying, fitting &amp; fixing fibre reinforced polymer (FRP) Composite doorshutters as per approved design with glass fibre reinforced plastic moulded skinsand a special sandwich core, so as to impart monolitaheic composite structure asper approved technology of Department of Science and Technology (DST) tosatisfy IS:4020 door testing performance criteria.In ground floor.</t>
  </si>
  <si>
    <t>125.14.i</t>
  </si>
  <si>
    <t xml:space="preserve">(i) 32 mm thick </t>
  </si>
  <si>
    <t>PWD(WB)/BUILDING WORKS/Page-144/Item-26</t>
  </si>
  <si>
    <t>144.26</t>
  </si>
  <si>
    <t>Anodise aluminium barred/tower/socket bolt (full covered) of approved manufactured from extruded section conforming to I.S.204/74 fitted and Fixed with cadmium plated screws:.</t>
  </si>
  <si>
    <t>144.26.vii</t>
  </si>
  <si>
    <t>(vii) 225 mm long x 10 mm dia. bolt.</t>
  </si>
  <si>
    <t>No.</t>
  </si>
  <si>
    <t>Each</t>
  </si>
  <si>
    <t>PWD(WB)/BUILDING WORKS/Page-140/Item-5</t>
  </si>
  <si>
    <t>140.5</t>
  </si>
  <si>
    <t>Iron butt hinges of approved quality  fitted and fixed with steel screws, with ISI mark.</t>
  </si>
  <si>
    <t>140.5.viii</t>
  </si>
  <si>
    <t>(viii) 100 mm x 75mm x 3.50 mm.</t>
  </si>
  <si>
    <t>PWD(WB)/BUILDING WORKS/Page-146/Item-31</t>
  </si>
  <si>
    <t>146.31</t>
  </si>
  <si>
    <t>Anodised aluminium decorative  handle (hexagonal / fluted) of approved quality fitted and fixed complete.</t>
  </si>
  <si>
    <t>146.31.i</t>
  </si>
  <si>
    <t>(i) 150 mm plate x 10 mm. dia rod x 12 mm. hexagonal/flutted.</t>
  </si>
  <si>
    <t>PWD(WB)/BUILDING WORKS/Page-141i/Item-10</t>
  </si>
  <si>
    <t>141i.10</t>
  </si>
  <si>
    <t>(i) Iron hasp bolt of approved quality fitted and fixed complete (oxidised) with 16 mm dia rod with centre bolt and round fitting.</t>
  </si>
  <si>
    <t>142i.10.b</t>
  </si>
  <si>
    <t>(b) 250 mm long.</t>
  </si>
  <si>
    <t>PWD(WB)/BUILDING WORKS/Page-244/Item-13-A</t>
  </si>
  <si>
    <t>244.13-A</t>
  </si>
  <si>
    <t>(A) Supplying Aluminium casted body hydraulic door closer as per I.S.I.</t>
  </si>
  <si>
    <t>Each.</t>
  </si>
  <si>
    <t>PWD(WB)/BUILDING WORKS/Page-198a/Item-5</t>
  </si>
  <si>
    <t>198a.5</t>
  </si>
  <si>
    <t>Rendering the Surface of walls and ceiling with White Cement baseWATER PROOF wall putty of approved make &amp; brand.(1.5 mm thick)</t>
  </si>
  <si>
    <t>PWD(WB)/BUILDING WORKS/Page-196/Item-10</t>
  </si>
  <si>
    <t>196.10</t>
  </si>
  <si>
    <t>Acrylic Distemper to interior wall, ceiling with a coat of solvent basedinterior grade acrylic primer (as per manufacturer's specification)including cleaning and smoothning of surface.Two Coats</t>
  </si>
  <si>
    <t>PWD(WB)/BUILDING WORKS/Page-197/Item-17</t>
  </si>
  <si>
    <t>197.17</t>
  </si>
  <si>
    <t>Protective and decorative Acrylic exterior emulsion  paint of approved quality , as per manufacture  specification as per direction of EIC to be apply over Acrylic primer as required. the rate included cost of material , labour scaffoldic and all incidential charges but excluding the cost of primer.In ground floor ( two coat).</t>
  </si>
  <si>
    <t>197.17.a</t>
  </si>
  <si>
    <t>(a) Normal Acrylic emulaion.</t>
  </si>
  <si>
    <t>PWD(WB)/BUILDING WORKS/Page-196/Item-8</t>
  </si>
  <si>
    <t>196.8</t>
  </si>
  <si>
    <t>Applying exterior  grade Acrylic primer of approved quality and brand on plaster or concrete surface old or new surface to receive decorative textured (mat finish) or smooth finish acrylic exterior emulsion paint including scraping and preparing the surface throughly complete as per manufacturer's specification and as per direction of the EIC. In Ground Floor:.</t>
  </si>
  <si>
    <t>196.8.b</t>
  </si>
  <si>
    <t>(b) two coat.</t>
  </si>
  <si>
    <t>%sqm</t>
  </si>
  <si>
    <t>PWD(WB)/BUILDING WORKS/Page-106/Item-18</t>
  </si>
  <si>
    <t>106.18</t>
  </si>
  <si>
    <t>Collapsible gate with 40 mm.X 40mm x 6 mm.Tee as top and bottom guide rail, 20 mm,X10 mm,X2 mm. vertical channels 100 mm. apart in fully stretched position 20 mm. X5 mm.M.S. flats as collapsible bracing properly rivetted and washered including 38 mm. steel rollers including locking arrangement, fitted and fixed in position  with lugs set in cement concrete and  including cutting necessary holes, chasing etc. in walls , floors etc. and making good damages complete. (Add extra @1% for each addl. floor upto 5th floor and @1.25% for each addl. floor above 5th floor.)In ground floor.                                              .</t>
  </si>
  <si>
    <t>PWD(WB)/BUILDING WORKS/Page-104/Item-13</t>
  </si>
  <si>
    <t>104.13</t>
  </si>
  <si>
    <t xml:space="preserve">(a) M.S. or  W.I. ornamental grill of approved design joints continuously welded with M.S., W.I. flats and bars for windows ,railing etc. fitted and fixed with necessary screws and lugs in ground floor.    (Add extra @1% for each addl. floor up to 4th floor and @1.25% for each addl. floor above 4th floor). </t>
  </si>
  <si>
    <t>104.13.i</t>
  </si>
  <si>
    <t>(i) Grill weighing above 10 kg./sq.m.and up to 16kg/sq.m.</t>
  </si>
  <si>
    <t>Qntl.</t>
  </si>
  <si>
    <t>PWD(WB)/BUILDING WORKS/Page-200/Item-1a</t>
  </si>
  <si>
    <t>200.1a</t>
  </si>
  <si>
    <t>(a) Priming one coat on steel or other metal surface with synthetic oil bound primer of approved quality including smoothening surfaces by sand papering etc.</t>
  </si>
  <si>
    <t>PWD(WB)/BUILDING WORKS/Page-200/Item-2</t>
  </si>
  <si>
    <t>200.2</t>
  </si>
  <si>
    <t>(A) Painting with best quality synthetic enamel paint of approved make and brand including smoothening surface by sand  parpering etc. in cluding using of approved putty etc. on the surface , if necessary.</t>
  </si>
  <si>
    <t>200.2.b</t>
  </si>
  <si>
    <t>(b) On steel or other metal surface:                                       .</t>
  </si>
  <si>
    <t>200.2.b.1</t>
  </si>
  <si>
    <t>(1) With super gloss (hi-gloss).</t>
  </si>
  <si>
    <t>201.2.b.1.iv</t>
  </si>
  <si>
    <t>(iv) Two coats (with any shade except white).</t>
  </si>
  <si>
    <t>PWD(WB)/BUILDING WORKS/Page-280/Item-1</t>
  </si>
  <si>
    <t>280.1</t>
  </si>
  <si>
    <t>Supplying and laying true to line and level Anti-Skid, Full Body,Homogeneous &amp; Granular finish Vitrified Tiles conforming to IS:15622-2006 &amp; IS 4457-2007 and testing shall be made in accordance withIS:13630 [Non- modular sizes for tiles with Skid resistance &gt; 0.5, Mohr'shardness &gt; 5.0, Staining resistance: Class-1, Water Absorption: E &lt;0.5%], MOR &gt; 35 N/sq.mm in Internal area of building e.g. Toilet Block, Passage, Corridor, Accessible Open Terrace etc. set in 20 mm sand cement mortar (1:4) and 2 mm thick cement slurry at back side of tiles using cement @ 2.91 Kg./Sqm or using Polymerised Adhesive (6 mm thicklayer applied directly over finished artificial stone floor/ 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
  </si>
  <si>
    <t>th warm water and polishing the tiles using soft and dry cloth upto mirror finish complete including the cost of materials, labour and all other incidental charges complete true to the manufacturer's specification and direction of Engineer-in-Charge. (White cement,synthetic adhesive and grout material to be supplied by the contractor).</t>
  </si>
  <si>
    <t>280.1.b</t>
  </si>
  <si>
    <t>b) In Ground Floor: Sizes-600 mm x600mm x10 mm with breaking strength &gt; 1500 N</t>
  </si>
  <si>
    <t>PWD(WB)/BUILDING WORKS/Page-68/Item-39</t>
  </si>
  <si>
    <t>68.39</t>
  </si>
  <si>
    <t>Supplying, fitting &amp; fixing best quality digital printed Ceramic tiles in coloured decorative on walls and floors to match withthe existing work &amp; 4 nos. key stones (10mm) fixed with adhesive 4.5 mm thick at the back of each tile &amp; finishing the joints with white cement mixed with colouring oxide if required to match the colour of tiles including roughening ofconcrete surface, if necessary or by synthetic adhesive &amp; grout materials etc. With polymerised adhesive and epoxy grout pointing including spacer - 2mm (When tiles are laid over existing hard ready surface) all complete as per direction of Engineer-in-charge.</t>
  </si>
  <si>
    <t>PWD(WB)/BUILDING WORKS/Page-74/Item-47</t>
  </si>
  <si>
    <t>74.47</t>
  </si>
  <si>
    <t>Supplying &amp; laying 20 mm designer chequered titles of any shade and of approved quality as per IS: 1237: 1980 laid in patterns of as directed in pavement , footpath including necessary under lay 25 mm thick average cement motar (1:3 ) complete in all respect with all labour and materials [ using cement slurry @ 4.4 kg/sqm at back side of tiles . [ cement of motor &amp; slurry will be supplied by the department border concrete if necessary to be paid seperately.</t>
  </si>
  <si>
    <t>PWD(WB)/BUILDING WORKS/Page-62/Item-32</t>
  </si>
  <si>
    <t>62.32</t>
  </si>
  <si>
    <t>Supplying, fitting &amp; fixing granite slabs 15mm to 18 mm. thick withuniform texture &amp; without decorative veins in columns, wall, facia etc.with 15 mm thick [avg] cement mortar (1:2) including making suitablearrangements to hold the stones properly by brass / copper hooksincluding pointing in cement mortar (1:2) (1 white cement : 2 marbledust) with admixture of pigment matching the stone shades all completeas per direction of the Engineer-in-charge including cost of all materials,labours, scaffolding, staging, curing and roughening of concrete surfacecomplete. Area of eachGranite slab ≤ 0.6 square metre.[Using cement slurry at back side of granite @ 4.4 kg/sq.m &amp;white cement slurry for joint filling @ 1.8 kg/sq.m]</t>
  </si>
  <si>
    <t>PWD(WB)/SANITARY AND PLUMBING WORKS/Page-81/Item-13</t>
  </si>
  <si>
    <t>81.13</t>
  </si>
  <si>
    <t>Supplying, fitting and fixing 18 mm thick marble partition slab with chawk doongri marble square cut both side polished with two front corners rounded and edges polished.</t>
  </si>
  <si>
    <t>PWD(WB)/BUILDING WORKS/Page-243/Item-9</t>
  </si>
  <si>
    <t>243.9</t>
  </si>
  <si>
    <t>Supplying bubble free float glass of approved make and brand. Conforming to IS: 2835-1987.</t>
  </si>
  <si>
    <t>243.9.iv</t>
  </si>
  <si>
    <t>(iv) 5 mm thick coloured / tinted / smoke glass.</t>
  </si>
  <si>
    <t>PWD(WB)/BUILDING WORKS/Page-261/Item-9</t>
  </si>
  <si>
    <t>261.9</t>
  </si>
  <si>
    <t>Supplying and Planting of different plant /trees ( Supplying well grown plants bushy and healthy, minimum height as specified i.e.exposed height including all leads &amp; lift,carriage, handling, manuring, applying presticide and fertilizer etc.</t>
  </si>
  <si>
    <t>261.9.i</t>
  </si>
  <si>
    <t>i) Furcaria veriegated 10-12 leaves in height 20-30cm in earthen pots of size 25cm.</t>
  </si>
  <si>
    <t>261.9.x</t>
  </si>
  <si>
    <t>x) Ficus blakii ( F. Vivicon ) well branched (Bushy ) of height 120cm - 135 cm in earthen pot of size 30cm.</t>
  </si>
  <si>
    <t>262.9.xxvi</t>
  </si>
  <si>
    <t>xxvi) Areca Palm 4 - 5 suckers of height 90cm to 105 cm in earthen pots of size 25 cm.</t>
  </si>
  <si>
    <t>PWD(WB)/SANITARY AND PLUMBING WORKS/Page-79/Item-4</t>
  </si>
  <si>
    <t>79.4</t>
  </si>
  <si>
    <t>Supplying, fitting and fixing Orissa pattern water closet in white glazed vitreous chinaware of approved make  in position complete excluding 'P' or 'S' trap (excluding cost of concrete for fixing).</t>
  </si>
  <si>
    <t>79.4.i</t>
  </si>
  <si>
    <t>580 mm X 440 mm.</t>
  </si>
  <si>
    <t>PWD(WB)/SANITARY AND PLUMBING WORKS/Page-81/Item-10</t>
  </si>
  <si>
    <t>81.10</t>
  </si>
  <si>
    <t>Supplying, fitting and fixing Closet seat of approved make with lid and C.P. hinges, rubber buffer and brass screws supplied, fitted and fixed complete.</t>
  </si>
  <si>
    <t>81.10.b</t>
  </si>
  <si>
    <t>Anglo-Indian .</t>
  </si>
  <si>
    <t>81.10.b.i</t>
  </si>
  <si>
    <t>Plastic (hallow type) black.</t>
  </si>
  <si>
    <t>PWD(WB)/SANITARY AND PLUMBING WORKS/Page-80/Item-6</t>
  </si>
  <si>
    <t>80.6</t>
  </si>
  <si>
    <t>Supplying, fitting and fixing Flat back urinal (half stall urinals) in white vitreous chinaware of approved make  in position with brass screws on 75 mm X 75 mm X 75 mm wooden blocks complete.</t>
  </si>
  <si>
    <t>80.6.i</t>
  </si>
  <si>
    <t>635mm X 395mm X 420mm</t>
  </si>
  <si>
    <t>PWD(WB)/SANITARY AND PLUMBING WORKS/Page-80/Item-7</t>
  </si>
  <si>
    <t>80.7</t>
  </si>
  <si>
    <t>Supplying, figging and fixing Squating plate with integral flushing in white vitreous chinaware of approved make  in cement concrete(6:3:1) with jhama chips complete.(Payment of concrete will be paid seperately).</t>
  </si>
  <si>
    <t>80.7.i</t>
  </si>
  <si>
    <t>450 mm X 350 mm.</t>
  </si>
  <si>
    <t>PWD(WB)/SANITARY AND PLUMBING WORKS/Page-36/Item-1</t>
  </si>
  <si>
    <t>36.1</t>
  </si>
  <si>
    <t>Supplying, fitting and fixing 10 litre porcelian low-down cistern of approved make without fitting and brackets.White.</t>
  </si>
  <si>
    <t>PWD(WB)/SANITARY AND PLUMBING WORKS/Page-81/Item-11</t>
  </si>
  <si>
    <t>81.11</t>
  </si>
  <si>
    <t>Supplying, fitting and fixing 32 mm dia. flush pipe of approved make with necessary fixing materials and clamps complete.</t>
  </si>
  <si>
    <t>81.11.i</t>
  </si>
  <si>
    <t>Polythene Flush Pipe.</t>
  </si>
  <si>
    <t>PWD(WB)/SANITARY AND PLUMBING WORKS/Page-81/Item-12</t>
  </si>
  <si>
    <t>81.12</t>
  </si>
  <si>
    <t>Supplying, fitting and fixing urinals flush pipe fittings of approved brand.</t>
  </si>
  <si>
    <t>81.12.a</t>
  </si>
  <si>
    <t>C.P. urinals flush pipe fiitngs range of one .</t>
  </si>
  <si>
    <t>PWD(WB)/SANITARY AND PLUMBING WORKS/Page-41/Item-2</t>
  </si>
  <si>
    <t>41.2</t>
  </si>
  <si>
    <t>Supplying, fitting and fixing white vitreous china best quality approved make wash basin with C.I. Brackets on 75 mm X 75mm wooden blocks, C.P. waste fittings of 32 mm dia., one approved quality brass C.P. pillar cock of 15 mm dia., C.P. chain with rubber plug of 30mm dia, approved quality P.V.C.waste pipe with C.P. nut 32mm dia., 900 mm long approved quality P.V.C. connection pipe with heavy brass C.P.nut including mending good all damages and painting the brackets with two coats of approved paint.</t>
  </si>
  <si>
    <t>41.2.iii</t>
  </si>
  <si>
    <t xml:space="preserve"> 630 mm x 450 mm size.</t>
  </si>
  <si>
    <t>PWD(WB)/SANITARY AND PLUMBING WORKS/Page-43/Item-9</t>
  </si>
  <si>
    <t>43.9</t>
  </si>
  <si>
    <t>Supplying, fitting &amp; fixing approved brand P.V.C. CONNECTOR white flexible, with both ends coupling with heavy brass C.P.nut, 15mm dia.</t>
  </si>
  <si>
    <t>43.9.iii</t>
  </si>
  <si>
    <t xml:space="preserve"> 600 mm long.</t>
  </si>
  <si>
    <t>PWD(WB)/SANITARY AND PLUMBING WORKS/Page-43/Item-10</t>
  </si>
  <si>
    <t>43.10</t>
  </si>
  <si>
    <t>Supplying, fitting and fixing approved brand 32mm dia P.V.C. waste pipe, with PVC coupling at one end fitted with necessary clamps.</t>
  </si>
  <si>
    <t>43.10.iv</t>
  </si>
  <si>
    <t xml:space="preserve"> 1050mm long.</t>
  </si>
  <si>
    <t>PWD(WB)/SANITARY AND PLUMBING WORKS/Page-3/Item-3</t>
  </si>
  <si>
    <t>3.3</t>
  </si>
  <si>
    <t>Supplying, fitting and fixing shower of approved brand and make.</t>
  </si>
  <si>
    <t>3.4.f</t>
  </si>
  <si>
    <t>Hand shower(Health Faucet) with 1mtr Fexible Tube with wall Hook (Equivalent to code No.573 &amp; Model-ALLIED of Jaquar or Similar)</t>
  </si>
  <si>
    <t>PWD(WB)/SANITARY AND PLUMBING WORKS/Page-6/Item-7</t>
  </si>
  <si>
    <t>6.7</t>
  </si>
  <si>
    <t>Supplying, fitting and fixing bib cock or stop cock.</t>
  </si>
  <si>
    <t>6.7.a-ii</t>
  </si>
  <si>
    <t>Chromium plated Bib Cock long body with wall flange with aerator (Equivelent to Code No.512 &amp; Model- Tropical /sumthing special of ESSCO or Similar brand).</t>
  </si>
  <si>
    <t>6.7.b-i</t>
  </si>
  <si>
    <t>Chromium plated Stop Cock (Equivelent to Code No.513(A) &amp; 513(B) Model- Tropical /sumthing special of ESSCO or Similar brand).</t>
  </si>
  <si>
    <t>3.3.a-ii</t>
  </si>
  <si>
    <t>Chromium plated round shower with revolving joint (Equivalent to Code No.541(N) &amp; Model - Tropical / Sumthing special of ESSCO or Similar Brand).</t>
  </si>
  <si>
    <t>3.4.a-iii</t>
  </si>
  <si>
    <t>Chromium plated round shower arm 190 mm long  (Equivalent to Code No.536(A) &amp; Model - Tropical / Sumthing special of ESSCO or Similar Brand).</t>
  </si>
  <si>
    <t>6.7.d-i</t>
  </si>
  <si>
    <t>Chromium plated plated angular Stop Cock with wall flange  (Equivelent to Code No.5053 &amp;  Model- Florentine of Jaquar or Similar brand).</t>
  </si>
  <si>
    <t>PWD(WB)/SANITARY AND PLUMBING WORKS/Page-45/Item-19</t>
  </si>
  <si>
    <t>45.19</t>
  </si>
  <si>
    <t>Supplying, fitting and fixing pillar cock of approved make.</t>
  </si>
  <si>
    <t>45.19-a.i</t>
  </si>
  <si>
    <t xml:space="preserve"> CP Pillar Cock-15 mm. (Equivalent to Code No.507 &amp; Model-Tropical/Sumthing Special of ESSCO or similar brand).</t>
  </si>
  <si>
    <t>PWD(WB)/SANITARY AND PLUMBING WORKS/Page-12/Item-19-I</t>
  </si>
  <si>
    <t>12.19-I</t>
  </si>
  <si>
    <t>Supplying, fitting and fixing PVC pipes of approved make of  of Schedule 80 (medium duty) conforming to ASTMD-1785 and threaded to match with GI Pi;es as per IS:1239 (Part-I) with all necessary accessories, specials viz. socket, bend, tee, union, cross, elbo, nipple, longscrew, reducing socket, reducing tee, short piece etc. fitted with holder bats clamps, including cutting piles, making threads, fitting, fixing etc. complete in all respect including cost of all necessary fittings as required, jointing materials and two coats of painting with approved paint in any position above ground. (Payment will be made on the centre line measurements of total pipe line including all specials. No separate payment will be made for accessories, specials. Payment for painting will be made seperately).</t>
  </si>
  <si>
    <t>12.19-1.a</t>
  </si>
  <si>
    <t xml:space="preserve"> For Exposed Work PVC Pipes.</t>
  </si>
  <si>
    <t>12.19-1.a.iii</t>
  </si>
  <si>
    <t>25 mm.</t>
  </si>
  <si>
    <t>12.19-1.a.i</t>
  </si>
  <si>
    <t>15 mm dia.</t>
  </si>
  <si>
    <t>12.19-1.b</t>
  </si>
  <si>
    <t xml:space="preserve"> For Concealed Work.</t>
  </si>
  <si>
    <t>12.19-1.b.i</t>
  </si>
  <si>
    <t>15 mm.</t>
  </si>
  <si>
    <t>PWD(WB)/SANITARY AND PLUMBING WORKS/Page-5/Item-5</t>
  </si>
  <si>
    <t>5.5</t>
  </si>
  <si>
    <t>Supplying, fitting and fixing gunmetal wheel valve of approved brand and make tested to 21 kg sq.cm. (for water lines only).</t>
  </si>
  <si>
    <t>5.5.vii</t>
  </si>
  <si>
    <t>PWD(WB)/SANITARY AND PLUMBING WORKS/Page-37/Item-6</t>
  </si>
  <si>
    <t>37.6</t>
  </si>
  <si>
    <t>Supplying PVC water storage tank of approved quality with closed top weith lid (Black) - Multilayer.</t>
  </si>
  <si>
    <t>37.6.b</t>
  </si>
  <si>
    <t>1000 litre capacity.</t>
  </si>
  <si>
    <t>PWD(WB)/SANITARY AND PLUMBING WORKS/Page-37/Item-10</t>
  </si>
  <si>
    <t>37.10</t>
  </si>
  <si>
    <t>Labour for hoisting plastic water storage tank.</t>
  </si>
  <si>
    <t>37.10.i</t>
  </si>
  <si>
    <t xml:space="preserve"> Upto 1500 litre capacity.</t>
  </si>
  <si>
    <t>37.10.i.a</t>
  </si>
  <si>
    <t xml:space="preserve"> Upto 1st story from G.L.</t>
  </si>
  <si>
    <t>PWD(WB)/SANITARY AND PLUMBING WORKS/Page-38/Item-13</t>
  </si>
  <si>
    <t>38.13</t>
  </si>
  <si>
    <t>Labour for punching hole in plastic water storage tank upto 50 mm dai.</t>
  </si>
  <si>
    <t>PWD(WB)/SANITARY AND PLUMBING WORKS/Page-68/Item-23</t>
  </si>
  <si>
    <t>68.23</t>
  </si>
  <si>
    <t>Supply of UPVC pipes (B Type) &amp; fittings conforming to IS-13592-1992 .</t>
  </si>
  <si>
    <t>68.23-A.i</t>
  </si>
  <si>
    <t>Single socketed  3 meter length.</t>
  </si>
  <si>
    <t>69.23-A.i.b</t>
  </si>
  <si>
    <t>110 mm.</t>
  </si>
  <si>
    <t>70.23.B</t>
  </si>
  <si>
    <t>Fittings.</t>
  </si>
  <si>
    <t>70.23.B.ii</t>
  </si>
  <si>
    <t>Plain tee.</t>
  </si>
  <si>
    <t>70.23.B.ii.b</t>
  </si>
  <si>
    <t>70.23.B.i</t>
  </si>
  <si>
    <t>Coupler.</t>
  </si>
  <si>
    <t>70.23.B.i.b</t>
  </si>
  <si>
    <t>70.23.B.iii</t>
  </si>
  <si>
    <t>Door Tee.</t>
  </si>
  <si>
    <t>70.23.B.iii.b</t>
  </si>
  <si>
    <t>71.23.B.ix</t>
  </si>
  <si>
    <t>Bend 45o.</t>
  </si>
  <si>
    <t>71.23.B.ix.b</t>
  </si>
  <si>
    <t>71.23.B.xi</t>
  </si>
  <si>
    <t>Door Bend (T.S).</t>
  </si>
  <si>
    <t>71.23.B.xi.b</t>
  </si>
  <si>
    <t>71.23.B.xvi</t>
  </si>
  <si>
    <t>Pipe Clip.</t>
  </si>
  <si>
    <t>71.23.B.xvi.b</t>
  </si>
  <si>
    <t>71.23.B.xvii</t>
  </si>
  <si>
    <t>W.C. Connector (150m m long) 125 X 110 (W/WC Ring)    75 mm.                              .</t>
  </si>
  <si>
    <t>72.23.B.xxxi</t>
  </si>
  <si>
    <t>Plain Floor Trap with Top tile and Stainer.                     75mm..</t>
  </si>
  <si>
    <t>73.23.B.l</t>
  </si>
  <si>
    <t>Rubber Ring.</t>
  </si>
  <si>
    <t>73.23.B.l.b</t>
  </si>
  <si>
    <t>74.23.C</t>
  </si>
  <si>
    <t>Rubber Lubricant.                           500 ML.</t>
  </si>
  <si>
    <t>74.23.D</t>
  </si>
  <si>
    <t>Solvent Cement.                250 ML.</t>
  </si>
  <si>
    <t>PWD(WB)/SANITARY AND PLUMBING WORKS/Page-74/Item-24</t>
  </si>
  <si>
    <t>74.24</t>
  </si>
  <si>
    <t>Labour for fitting and fixing U.P.V.C. pipes for above ground work including cost of jointing materials etc. fitting and fixing all necessary specials, cutting pipes, cutting holes in walls or R.C. floor where necessary and mending good all damages excluding the cost of masonry or concrete work, if necessary, but including the cost and fitting and fixing holder bat clamps (any foor) or for underground work including cutting trenches upto 1.5 metre and refilling the same complete as per direction of the Enginer-in-charge) Payment will be made on centre line measurement of the total pipeline including specials.).</t>
  </si>
  <si>
    <t>74.24.B</t>
  </si>
  <si>
    <t>Underground.</t>
  </si>
  <si>
    <t>74.24.B.ii</t>
  </si>
  <si>
    <t>110 mm dia.</t>
  </si>
  <si>
    <t>metre</t>
  </si>
  <si>
    <t>PWD(WB)/SANITARY AND PLUMBING WORKS/Page-87/Item-1</t>
  </si>
  <si>
    <t>87.1</t>
  </si>
  <si>
    <t xml:space="preserve">Constructing Inspection pit of inside measurement 600mm X 600mm X upto 600mm(depth) with 250 mm thick 1st. class brick work in cement mortar(4:1) on all sides, bottom of the pit consisting of 100 mm thick cement concrete(1:6:3) with stone chips over a layer of jhama brick flat soiling, 15 mm thick (1:4) cement plaster to inside walls and outside walls upto G.L. and 20 mm thick(1:4) plaster to bottom of the pit, providing necessary invert with cement concrete(1:3:6) with stone chips as per direction, neat cement finishing to entire internal surfaces, top of the pit covered with 100mm thick R.C.C. slab (1:1.5:3) with stone chips and necessary reinforcements upto 1% and  shuttering including 6 mm thick cement plaster(1:4) in all external surfaces of the slab and one 560 mm dia. R.C.C. manhole cover of approved make supplied, fitted and fixed in the slab with necessary fittings, necessary earthwork in excavation in all sorts of soil, filling sides of the pit with earth and removing spoils </t>
  </si>
  <si>
    <t>after work complete in all respect with all costs of labour and materials.</t>
  </si>
  <si>
    <t>87.1.ii</t>
  </si>
  <si>
    <t>With Bazree (Pakur Variety).(SAIL/TATA/RINL)</t>
  </si>
  <si>
    <t>each</t>
  </si>
  <si>
    <t>PWD(WB)/SANITARY AND PLUMBING WORKS/Page-88/Item-3</t>
  </si>
  <si>
    <t>88.3</t>
  </si>
  <si>
    <t>Construction of Septic tank of different capacities as per approved drawing with 1st class brick work in cement mortar (4:1) including two 560 mm dia. R.C.C. manhloe cover of approved make supplied, fitted and fixied in the top slab with necessary fittings, 19 mm thick cement plaster(4:1) with neat cement finish to the internal surfaces and 12 mm thick plaster(4:1) to outside wall upto 200 mm below G.L. floor finished with 25 mm thick grey artificial stone including supplying, fitting and fixing all necessary specials, fittings, S.W. tees, C.I. foot rest etc. including excavating earth in all sorts of soil, shoring, bailing and pumping out water as necessary, ramming, dressing the bed and refilling the sides of the tank with earth, removing spoils, fliing up the chamber with clear water, removing foreign materialsfrom the chamber and including constructing attached inspection pit as per approved dawing and connecting all necessary pipes, joints etc. with internal plaster work and artif</t>
  </si>
  <si>
    <t>icial stone flooring is to be done with admixture of water proofing compound @ 5% by weight of cement, complete in all respect as per directon of Engineer-in-Charge.</t>
  </si>
  <si>
    <t>89.3.iv</t>
  </si>
  <si>
    <t>For 50 users.</t>
  </si>
  <si>
    <t>89.3.iv.B</t>
  </si>
  <si>
    <t>With Pakur variety.(SAIL/TATA/RINL)</t>
  </si>
  <si>
    <t>PWD(WB)/SANITARY AND PLUMBING WORKS/Page-89/Item-4</t>
  </si>
  <si>
    <t>89.4</t>
  </si>
  <si>
    <t>Construction of circular soak well 2.5 metre deep in all types of sandy soils with dry brick work upto 1.6 metre from the bottom having 150 mm intermediate cement brick work(6:1) band all round and cement brick work(6:1) upto 0.90 metre from top with 19 mm thick cement plastering(4:1) to inside face upto the depth of cement brick work, 12 mm thick cement plaster(4:1) on top of the R.C.C. cover slab including filling bottom 1.00 metre of inside of the well with brick metal(50 mm to 63 mm size) including R.C.C. cover slab of designed thickness with cement concrete(4:2:1) with stone chips with necessary reinforcement and shuttering including one 560 mm dia. R.C.C. manhole cover of approved make supplied, fitted and fixed in the cover slab with necessary fittings, making necessary arrangements for pipe conections, excavation of well including shoring, dewatering and remeving the excess earth from the premisis as per direction complete in all respect with all costs of labour and materials.W</t>
  </si>
  <si>
    <t>ith 250 mm thick dry brick work and 250 mm thick cement brick work(6:1) and 1.00 m. inside dia.</t>
  </si>
  <si>
    <t>89.4.A</t>
  </si>
  <si>
    <t>(SAIL/TATA/RINL)</t>
  </si>
  <si>
    <t>PWD(WB)/SANITARY AND PLUMBING WORKS/Page-82/Item-22</t>
  </si>
  <si>
    <t>82.22</t>
  </si>
  <si>
    <t>Supplying, fitting and fixing towel rail with two brackets.</t>
  </si>
  <si>
    <t>82.22.a</t>
  </si>
  <si>
    <t>C.P. over brass.</t>
  </si>
  <si>
    <t>82.22.a.ii</t>
  </si>
  <si>
    <t>25 mm dia. and 600 mm long.</t>
  </si>
  <si>
    <t>PWD(WB)/SANITARY AND PLUMBING WORKS/Page-37/Item-8</t>
  </si>
  <si>
    <t>37.8</t>
  </si>
  <si>
    <t>Supplying, fitting and fixing cast iron raised rain proof tank cover 500 mm dai. With locking arrangements(weighing not less than 12 kg).</t>
  </si>
  <si>
    <t>PWD(WB)/SANITARY AND PLUMBING WORKS/Page-81/Item-15</t>
  </si>
  <si>
    <t>81.15</t>
  </si>
  <si>
    <t>Supplying, fitting and fixing bevelled edge mirror 5.5 mm thick silver red as per I.S. 3438/1965 together with brass C.P. hinges.</t>
  </si>
  <si>
    <t>81.15.ii</t>
  </si>
  <si>
    <t>600 mm X 450 mm.</t>
  </si>
  <si>
    <t>PWD(WB)/SANITARY AND PLUMBING WORKS/Page-82/Item-18</t>
  </si>
  <si>
    <t>82.18</t>
  </si>
  <si>
    <t>Supplying, fitting and fixing soap holder.</t>
  </si>
  <si>
    <t>82.18.b</t>
  </si>
  <si>
    <t>Fibre glass.</t>
  </si>
  <si>
    <t>PWD(WB)/SANITARY AND PLUMBING WORKS/Page-83/Item-23</t>
  </si>
  <si>
    <t>83.23</t>
  </si>
  <si>
    <t>Supplying, fitting and fixing procelain toilet paper holder of approved make with wooden spindle as necessary.</t>
  </si>
  <si>
    <t>83.23.i</t>
  </si>
  <si>
    <t>Roll type size 250 mm X 125 mm.</t>
  </si>
  <si>
    <t>PWD(WB)/SANITARY AND PLUMBING WORKS/Page-81/Item-16</t>
  </si>
  <si>
    <t>81.16</t>
  </si>
  <si>
    <t>Supplying, fitting and fixing glass shelf with aluminium guard rails.</t>
  </si>
  <si>
    <t>81.16.a</t>
  </si>
  <si>
    <t>Ordinary type with 5.5 mm sheet glass.</t>
  </si>
  <si>
    <t>82.16.a.i</t>
  </si>
  <si>
    <t>450 mm X 125 mm.</t>
  </si>
  <si>
    <t xml:space="preserve"> TOTAL AMOUNT</t>
  </si>
  <si>
    <t>% GST on Total Amount</t>
  </si>
  <si>
    <t>Sub - Total 1 (Total Amount + GST)</t>
  </si>
  <si>
    <t>% Contigency on Sub-Total 1</t>
  </si>
  <si>
    <t>Sub - Total 2 (Sub - Total 1 + contigency)</t>
  </si>
  <si>
    <t>Labour Welfare Cess 1% on Sub-Total 1</t>
  </si>
  <si>
    <t>Grand total</t>
  </si>
  <si>
    <t>Say</t>
  </si>
  <si>
    <t>(Rupees ten lakh eighteen thousand fifty six)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</si>
</sst>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8"/>
      <color rgb="FF647A70"/>
      <name val="Arial"/>
      <family val="2"/>
    </font>
    <font>
      <sz val="10"/>
      <color indexed="59"/>
      <name val="Arial"/>
      <family val="2"/>
    </font>
    <font>
      <b/>
      <sz val="16"/>
      <color theme="0" tint="-4.9989318521683403E-2"/>
      <name val="Bodoni MT Black"/>
      <family val="1"/>
    </font>
    <font>
      <b/>
      <sz val="20"/>
      <color theme="0" tint="-4.9989318521683403E-2"/>
      <name val="Times New Roman"/>
      <family val="1"/>
    </font>
    <font>
      <b/>
      <sz val="12"/>
      <name val="Arial"/>
      <family val="2"/>
    </font>
    <font>
      <b/>
      <sz val="10"/>
      <name val="Arial"/>
      <family val="2"/>
    </font>
    <font>
      <sz val="10"/>
      <color theme="0" tint="-0.14999847407452621"/>
      <name val="Monotype Corsiva"/>
      <family val="4"/>
    </font>
    <font>
      <b/>
      <sz val="14"/>
      <name val="Arial"/>
      <family val="2"/>
    </font>
    <font>
      <sz val="9"/>
      <name val="Arial"/>
      <family val="2"/>
    </font>
    <font>
      <sz val="10"/>
      <name val="Arial"/>
      <family val="2"/>
    </font>
    <font>
      <sz val="8"/>
      <color theme="0" tint="-4.9989318521683403E-2"/>
      <name val="Arial"/>
      <family val="2"/>
    </font>
    <font>
      <sz val="8"/>
      <color theme="0" tint="-4.9989318521683403E-2"/>
      <name val="Calibri"/>
      <family val="2"/>
      <scheme val="minor"/>
    </font>
    <font>
      <b/>
      <sz val="10"/>
      <color theme="0" tint="-4.9989318521683403E-2"/>
      <name val="Times New Roman"/>
      <family val="1"/>
    </font>
    <font>
      <b/>
      <sz val="11"/>
      <name val="Arial"/>
      <family val="2"/>
    </font>
    <font>
      <b/>
      <sz val="9"/>
      <name val="Arial"/>
      <family val="2"/>
    </font>
    <font>
      <sz val="9"/>
      <color theme="1"/>
      <name val="Calibri"/>
      <family val="2"/>
      <scheme val="minor"/>
    </font>
    <font>
      <sz val="8"/>
      <color theme="1"/>
      <name val="Calibri"/>
      <family val="2"/>
      <scheme val="minor"/>
    </font>
    <font>
      <b/>
      <sz val="9"/>
      <color theme="1"/>
      <name val="Calibri"/>
      <family val="2"/>
      <scheme val="minor"/>
    </font>
    <font>
      <sz val="11"/>
      <name val="Arial"/>
      <family val="2"/>
    </font>
    <font>
      <sz val="12"/>
      <name val="Arial"/>
      <family val="2"/>
    </font>
    <font>
      <b/>
      <sz val="11"/>
      <color theme="1"/>
      <name val="Arial"/>
      <family val="2"/>
    </font>
    <font>
      <sz val="9"/>
      <color indexed="81"/>
      <name val="Tahoma"/>
      <family val="2"/>
    </font>
  </fonts>
  <fills count="4">
    <fill>
      <patternFill patternType="none"/>
    </fill>
    <fill>
      <patternFill patternType="gray125"/>
    </fill>
    <fill>
      <patternFill patternType="solid">
        <fgColor rgb="FF647A70"/>
        <bgColor indexed="64"/>
      </patternFill>
    </fill>
    <fill>
      <patternFill patternType="solid">
        <fgColor indexed="9"/>
        <bgColor indexed="64"/>
      </patternFill>
    </fill>
  </fills>
  <borders count="56">
    <border>
      <left/>
      <right/>
      <top/>
      <bottom/>
      <diagonal/>
    </border>
    <border>
      <left style="thin">
        <color indexed="64"/>
      </left>
      <right/>
      <top style="thin">
        <color theme="8" tint="0.59996337778862885"/>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theme="8" tint="0.59996337778862885"/>
      </bottom>
      <diagonal/>
    </border>
    <border>
      <left style="thin">
        <color indexed="64"/>
      </left>
      <right style="thin">
        <color indexed="64"/>
      </right>
      <top style="thin">
        <color theme="8" tint="0.59996337778862885"/>
      </top>
      <bottom style="thin">
        <color theme="8" tint="0.5999633777886288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thin">
        <color theme="8" tint="0.59996337778862885"/>
      </top>
      <bottom style="thin">
        <color theme="8" tint="0.59996337778862885"/>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top/>
      <bottom/>
      <diagonal/>
    </border>
    <border>
      <left/>
      <right style="hair">
        <color indexed="64"/>
      </right>
      <top style="hair">
        <color indexed="64"/>
      </top>
      <bottom style="hair">
        <color indexed="64"/>
      </bottom>
      <diagonal/>
    </border>
    <border>
      <left style="thin">
        <color indexed="64"/>
      </left>
      <right style="thin">
        <color indexed="64"/>
      </right>
      <top/>
      <bottom style="thin">
        <color theme="8" tint="0.59996337778862885"/>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xf numFmtId="0" fontId="12" fillId="0" borderId="0"/>
  </cellStyleXfs>
  <cellXfs count="225">
    <xf numFmtId="0" fontId="0" fillId="0" borderId="0" xfId="0"/>
    <xf numFmtId="49" fontId="3" fillId="2" borderId="1" xfId="0" applyNumberFormat="1" applyFont="1" applyFill="1" applyBorder="1" applyProtection="1">
      <protection locked="0"/>
    </xf>
    <xf numFmtId="0" fontId="4" fillId="2" borderId="0" xfId="0" applyFont="1" applyFill="1" applyProtection="1">
      <protection locked="0"/>
    </xf>
    <xf numFmtId="0" fontId="5" fillId="2" borderId="0" xfId="0" applyFont="1" applyFill="1" applyAlignment="1" applyProtection="1">
      <alignment horizontal="center" vertical="center" wrapText="1"/>
      <protection locked="0"/>
    </xf>
    <xf numFmtId="49" fontId="6" fillId="2" borderId="2" xfId="0" applyNumberFormat="1" applyFont="1" applyFill="1" applyBorder="1" applyAlignment="1" applyProtection="1">
      <alignment horizontal="right" vertical="center" textRotation="58" wrapText="1"/>
      <protection locked="0"/>
    </xf>
    <xf numFmtId="0" fontId="0" fillId="3" borderId="0" xfId="0" applyFill="1" applyProtection="1">
      <protection locked="0"/>
    </xf>
    <xf numFmtId="0" fontId="7" fillId="3" borderId="3" xfId="0" applyFont="1" applyFill="1" applyBorder="1" applyAlignment="1" applyProtection="1">
      <alignment horizontal="left" vertical="top"/>
      <protection locked="0"/>
    </xf>
    <xf numFmtId="0" fontId="8" fillId="3" borderId="4" xfId="0" applyNumberFormat="1" applyFont="1" applyFill="1" applyBorder="1" applyAlignment="1" applyProtection="1">
      <alignment horizontal="left" vertical="top" wrapText="1"/>
      <protection locked="0"/>
    </xf>
    <xf numFmtId="0" fontId="8" fillId="3" borderId="5" xfId="0" applyNumberFormat="1" applyFont="1" applyFill="1" applyBorder="1" applyAlignment="1" applyProtection="1">
      <alignment horizontal="left" vertical="top" wrapText="1"/>
      <protection locked="0"/>
    </xf>
    <xf numFmtId="0" fontId="9" fillId="3" borderId="0" xfId="0" applyFont="1" applyFill="1" applyBorder="1" applyAlignment="1" applyProtection="1">
      <alignment horizontal="right" vertical="top" wrapText="1"/>
      <protection locked="0"/>
    </xf>
    <xf numFmtId="0" fontId="0" fillId="2" borderId="0" xfId="0" applyFill="1" applyProtection="1">
      <protection locked="0"/>
    </xf>
    <xf numFmtId="0" fontId="0" fillId="0" borderId="0" xfId="0" applyProtection="1">
      <protection locked="0"/>
    </xf>
    <xf numFmtId="0" fontId="10" fillId="3" borderId="4"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49" fontId="6" fillId="2" borderId="7" xfId="0" applyNumberFormat="1" applyFont="1" applyFill="1" applyBorder="1" applyAlignment="1" applyProtection="1">
      <alignment horizontal="right" vertical="center" textRotation="58" wrapText="1"/>
      <protection locked="0"/>
    </xf>
    <xf numFmtId="0" fontId="11" fillId="3" borderId="0" xfId="0" applyFont="1" applyFill="1" applyAlignment="1" applyProtection="1">
      <alignment horizontal="left"/>
      <protection locked="0"/>
    </xf>
    <xf numFmtId="0" fontId="12" fillId="3" borderId="0" xfId="0" applyNumberFormat="1" applyFont="1" applyFill="1" applyAlignment="1" applyProtection="1">
      <alignment horizontal="left" vertical="top" wrapText="1"/>
      <protection locked="0"/>
    </xf>
    <xf numFmtId="0" fontId="8" fillId="3" borderId="0" xfId="0" applyNumberFormat="1" applyFont="1" applyFill="1" applyAlignment="1" applyProtection="1">
      <alignment horizontal="left" vertical="top" wrapText="1"/>
      <protection locked="0"/>
    </xf>
    <xf numFmtId="49" fontId="13" fillId="2" borderId="8" xfId="0" applyNumberFormat="1" applyFont="1" applyFill="1" applyBorder="1" applyAlignment="1" applyProtection="1">
      <alignment horizontal="right" wrapText="1"/>
      <protection locked="0"/>
    </xf>
    <xf numFmtId="0" fontId="7" fillId="0" borderId="0" xfId="0" applyFont="1" applyAlignment="1" applyProtection="1">
      <alignment horizontal="right" vertical="top"/>
      <protection locked="0"/>
    </xf>
    <xf numFmtId="0" fontId="12" fillId="0" borderId="0" xfId="0" applyNumberFormat="1" applyFont="1" applyAlignment="1" applyProtection="1">
      <alignment horizontal="left" vertical="top" wrapText="1"/>
      <protection locked="0"/>
    </xf>
    <xf numFmtId="0" fontId="8" fillId="0" borderId="0" xfId="0" applyNumberFormat="1" applyFont="1" applyAlignment="1" applyProtection="1">
      <alignment horizontal="left" vertical="top" wrapText="1"/>
      <protection locked="0"/>
    </xf>
    <xf numFmtId="49" fontId="14" fillId="2" borderId="8" xfId="0" applyNumberFormat="1" applyFont="1" applyFill="1" applyBorder="1"/>
    <xf numFmtId="0" fontId="0" fillId="0" borderId="0" xfId="0" applyAlignment="1" applyProtection="1">
      <alignment horizontal="left" vertical="top" wrapText="1"/>
      <protection locked="0"/>
    </xf>
    <xf numFmtId="0" fontId="12" fillId="0" borderId="0" xfId="0" applyNumberFormat="1" applyFont="1" applyProtection="1">
      <protection locked="0"/>
    </xf>
    <xf numFmtId="0" fontId="12" fillId="0" borderId="0" xfId="0" applyFont="1" applyFill="1" applyAlignment="1" applyProtection="1">
      <alignment horizontal="right"/>
      <protection locked="0"/>
    </xf>
    <xf numFmtId="0" fontId="12" fillId="0" borderId="0" xfId="0" applyFont="1" applyProtection="1">
      <protection locked="0"/>
    </xf>
    <xf numFmtId="49" fontId="15" fillId="2" borderId="1"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vertical="center" textRotation="90"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49" fontId="15" fillId="2" borderId="7" xfId="0" applyNumberFormat="1"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textRotation="90" wrapText="1"/>
    </xf>
    <xf numFmtId="0" fontId="7" fillId="0" borderId="5" xfId="0" applyFont="1" applyFill="1" applyBorder="1" applyAlignment="1" applyProtection="1">
      <alignment horizontal="center" vertical="center" wrapText="1"/>
    </xf>
    <xf numFmtId="0" fontId="17" fillId="0" borderId="15" xfId="0" applyFont="1" applyBorder="1" applyAlignment="1">
      <alignment horizontal="center" textRotation="90"/>
    </xf>
    <xf numFmtId="0" fontId="8" fillId="0" borderId="15" xfId="0" applyFont="1" applyBorder="1" applyAlignment="1">
      <alignment horizontal="center" textRotation="90"/>
    </xf>
    <xf numFmtId="0" fontId="8" fillId="0" borderId="16" xfId="0" applyFont="1" applyBorder="1" applyAlignment="1">
      <alignment horizontal="center" textRotation="90"/>
    </xf>
    <xf numFmtId="0" fontId="16" fillId="0" borderId="17" xfId="0" applyFont="1" applyFill="1" applyBorder="1" applyAlignment="1" applyProtection="1">
      <alignment horizontal="center" vertical="center"/>
    </xf>
    <xf numFmtId="0" fontId="16"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0" borderId="0" xfId="0" applyFont="1" applyAlignment="1" applyProtection="1">
      <alignment horizontal="center" vertical="center"/>
      <protection locked="0"/>
    </xf>
    <xf numFmtId="49" fontId="13" fillId="2" borderId="1" xfId="0" applyNumberFormat="1" applyFont="1" applyFill="1" applyBorder="1" applyAlignment="1">
      <alignment vertical="top" wrapText="1"/>
    </xf>
    <xf numFmtId="0" fontId="0" fillId="0" borderId="20" xfId="0" applyBorder="1"/>
    <xf numFmtId="0" fontId="0" fillId="0" borderId="0" xfId="0" applyAlignment="1">
      <alignment horizontal="left" vertical="top" wrapText="1"/>
    </xf>
    <xf numFmtId="0" fontId="0" fillId="0" borderId="2" xfId="0" applyBorder="1"/>
    <xf numFmtId="0" fontId="0" fillId="0" borderId="0" xfId="0" applyBorder="1"/>
    <xf numFmtId="0" fontId="0" fillId="0" borderId="21" xfId="0" applyBorder="1"/>
    <xf numFmtId="49" fontId="13" fillId="2" borderId="0" xfId="0" applyNumberFormat="1" applyFont="1" applyFill="1" applyBorder="1" applyAlignment="1">
      <alignment vertical="top" wrapText="1"/>
    </xf>
    <xf numFmtId="0" fontId="0" fillId="0" borderId="18" xfId="0" applyBorder="1"/>
    <xf numFmtId="0" fontId="18" fillId="0" borderId="22" xfId="0" applyFont="1" applyBorder="1" applyAlignment="1">
      <alignment horizontal="left" vertical="top" shrinkToFit="1"/>
    </xf>
    <xf numFmtId="0" fontId="18" fillId="0" borderId="22" xfId="0" applyFont="1" applyBorder="1" applyAlignment="1">
      <alignment horizontal="left" shrinkToFit="1"/>
    </xf>
    <xf numFmtId="49" fontId="13" fillId="2" borderId="23" xfId="0" applyNumberFormat="1" applyFont="1" applyFill="1" applyBorder="1" applyAlignment="1">
      <alignment vertical="top" wrapText="1"/>
    </xf>
    <xf numFmtId="0" fontId="1" fillId="0" borderId="20" xfId="0" applyFont="1" applyBorder="1" applyAlignment="1">
      <alignment horizontal="right" vertical="top"/>
    </xf>
    <xf numFmtId="0" fontId="0" fillId="0" borderId="24" xfId="0" applyFont="1" applyBorder="1" applyAlignment="1">
      <alignment horizontal="justify" vertical="top" wrapText="1"/>
    </xf>
    <xf numFmtId="0" fontId="0" fillId="0" borderId="20" xfId="0" applyBorder="1" applyAlignment="1">
      <alignment horizontal="justify" vertical="top" wrapText="1"/>
    </xf>
    <xf numFmtId="0" fontId="0" fillId="0" borderId="2" xfId="0" applyBorder="1" applyAlignment="1">
      <alignment horizontal="justify" vertical="top" wrapText="1"/>
    </xf>
    <xf numFmtId="49" fontId="13" fillId="2" borderId="25" xfId="0" applyNumberFormat="1" applyFont="1" applyFill="1" applyBorder="1" applyAlignment="1">
      <alignment vertical="top" wrapText="1"/>
    </xf>
    <xf numFmtId="2" fontId="18" fillId="0" borderId="26" xfId="0" applyNumberFormat="1" applyFont="1" applyBorder="1" applyAlignment="1">
      <alignment horizontal="right" vertical="top"/>
    </xf>
    <xf numFmtId="0" fontId="0" fillId="0" borderId="27" xfId="0" applyFont="1" applyBorder="1" applyAlignment="1">
      <alignment horizontal="justify" vertical="top" wrapText="1"/>
    </xf>
    <xf numFmtId="0" fontId="0" fillId="0" borderId="26" xfId="0" applyBorder="1" applyAlignment="1">
      <alignment horizontal="justify" vertical="top" wrapText="1"/>
    </xf>
    <xf numFmtId="0" fontId="0" fillId="0" borderId="28" xfId="0" applyBorder="1" applyAlignment="1">
      <alignment horizontal="justify" vertical="top" wrapText="1"/>
    </xf>
    <xf numFmtId="49" fontId="13" fillId="2" borderId="7" xfId="0" applyNumberFormat="1" applyFont="1" applyFill="1" applyBorder="1"/>
    <xf numFmtId="0" fontId="0" fillId="0" borderId="26" xfId="0" applyBorder="1"/>
    <xf numFmtId="0" fontId="0" fillId="0" borderId="28" xfId="0" applyNumberFormat="1" applyFont="1" applyBorder="1" applyAlignment="1">
      <alignment horizontal="right"/>
    </xf>
    <xf numFmtId="164" fontId="0" fillId="0" borderId="29" xfId="0" applyNumberFormat="1" applyFont="1" applyBorder="1" applyAlignment="1">
      <alignment horizontal="right"/>
    </xf>
    <xf numFmtId="164" fontId="0" fillId="0" borderId="26" xfId="0" applyNumberFormat="1" applyFont="1" applyBorder="1" applyAlignment="1">
      <alignment horizontal="right"/>
    </xf>
    <xf numFmtId="164" fontId="0" fillId="0" borderId="30" xfId="0" applyNumberFormat="1" applyFont="1" applyBorder="1" applyAlignment="1">
      <alignment horizontal="right"/>
    </xf>
    <xf numFmtId="164" fontId="0" fillId="0" borderId="28" xfId="0" applyNumberFormat="1" applyFont="1" applyBorder="1" applyAlignment="1">
      <alignment horizontal="right"/>
    </xf>
    <xf numFmtId="0" fontId="18" fillId="0" borderId="30" xfId="0" applyFont="1" applyBorder="1" applyAlignment="1">
      <alignment horizontal="left"/>
    </xf>
    <xf numFmtId="49" fontId="13" fillId="2" borderId="31" xfId="0" applyNumberFormat="1" applyFont="1" applyFill="1" applyBorder="1"/>
    <xf numFmtId="0" fontId="0" fillId="0" borderId="27" xfId="0" applyNumberFormat="1" applyFont="1" applyBorder="1" applyAlignment="1">
      <alignment horizontal="right"/>
    </xf>
    <xf numFmtId="164" fontId="0" fillId="0" borderId="0" xfId="0" applyNumberFormat="1" applyFont="1" applyBorder="1" applyAlignment="1">
      <alignment horizontal="right"/>
    </xf>
    <xf numFmtId="164" fontId="0" fillId="0" borderId="32" xfId="0" applyNumberFormat="1" applyFont="1" applyBorder="1" applyAlignment="1">
      <alignment horizontal="right"/>
    </xf>
    <xf numFmtId="0" fontId="0" fillId="0" borderId="2" xfId="0" applyNumberFormat="1" applyFont="1" applyBorder="1" applyAlignment="1">
      <alignment horizontal="right"/>
    </xf>
    <xf numFmtId="164" fontId="0" fillId="0" borderId="27" xfId="0" applyNumberFormat="1" applyFont="1" applyBorder="1" applyAlignment="1">
      <alignment horizontal="right"/>
    </xf>
    <xf numFmtId="164" fontId="0" fillId="0" borderId="2" xfId="0" applyNumberFormat="1" applyFont="1" applyBorder="1" applyAlignment="1">
      <alignment horizontal="right"/>
    </xf>
    <xf numFmtId="0" fontId="0" fillId="0" borderId="29" xfId="0" applyNumberFormat="1" applyFont="1" applyBorder="1" applyAlignment="1">
      <alignment horizontal="right"/>
    </xf>
    <xf numFmtId="49" fontId="13" fillId="2" borderId="1" xfId="0" applyNumberFormat="1" applyFont="1" applyFill="1" applyBorder="1"/>
    <xf numFmtId="0" fontId="0" fillId="0" borderId="0" xfId="0" applyAlignment="1">
      <alignment horizontal="right"/>
    </xf>
    <xf numFmtId="0" fontId="1" fillId="0" borderId="23" xfId="0" applyFont="1" applyBorder="1"/>
    <xf numFmtId="2" fontId="1" fillId="0" borderId="30" xfId="0" applyNumberFormat="1" applyFont="1" applyBorder="1" applyAlignment="1">
      <alignment horizontal="right"/>
    </xf>
    <xf numFmtId="0" fontId="18" fillId="0" borderId="30" xfId="0" applyFont="1" applyBorder="1"/>
    <xf numFmtId="164" fontId="0" fillId="0" borderId="3" xfId="0" applyNumberFormat="1" applyBorder="1" applyAlignment="1">
      <alignment horizontal="right"/>
    </xf>
    <xf numFmtId="0" fontId="19" fillId="0" borderId="3" xfId="0" applyFont="1" applyBorder="1"/>
    <xf numFmtId="2" fontId="1" fillId="0" borderId="3" xfId="0" applyNumberFormat="1" applyFont="1" applyBorder="1" applyAlignment="1">
      <alignment horizontal="right"/>
    </xf>
    <xf numFmtId="49" fontId="13" fillId="2" borderId="0" xfId="0" applyNumberFormat="1" applyFont="1" applyFill="1" applyBorder="1"/>
    <xf numFmtId="2" fontId="1" fillId="0" borderId="33" xfId="0" applyNumberFormat="1" applyFont="1" applyBorder="1" applyAlignment="1">
      <alignment horizontal="right"/>
    </xf>
    <xf numFmtId="0" fontId="18" fillId="0" borderId="34" xfId="0" applyFont="1" applyBorder="1"/>
    <xf numFmtId="164" fontId="0" fillId="0" borderId="35" xfId="0" applyNumberFormat="1" applyBorder="1" applyAlignment="1">
      <alignment horizontal="right"/>
    </xf>
    <xf numFmtId="0" fontId="19" fillId="0" borderId="35" xfId="0" applyFont="1" applyBorder="1"/>
    <xf numFmtId="2" fontId="1" fillId="0" borderId="35" xfId="0" applyNumberFormat="1" applyFont="1" applyBorder="1" applyAlignment="1">
      <alignment horizontal="right"/>
    </xf>
    <xf numFmtId="49" fontId="13" fillId="2" borderId="25" xfId="0" applyNumberFormat="1" applyFont="1" applyFill="1" applyBorder="1" applyAlignment="1" applyProtection="1">
      <alignment horizontal="right" vertical="top" wrapText="1"/>
      <protection locked="0"/>
    </xf>
    <xf numFmtId="2" fontId="18" fillId="0" borderId="26" xfId="0" applyNumberFormat="1" applyFont="1" applyBorder="1" applyAlignment="1" applyProtection="1">
      <alignment horizontal="right" vertical="top"/>
      <protection locked="0"/>
    </xf>
    <xf numFmtId="0" fontId="0" fillId="0" borderId="27" xfId="0" applyFont="1" applyBorder="1" applyAlignment="1" applyProtection="1">
      <alignment horizontal="justify" vertical="top" wrapText="1"/>
      <protection locked="0"/>
    </xf>
    <xf numFmtId="0" fontId="12" fillId="0" borderId="2" xfId="0" applyFont="1" applyBorder="1" applyProtection="1">
      <protection locked="0"/>
    </xf>
    <xf numFmtId="0" fontId="12" fillId="0" borderId="0" xfId="0" applyFont="1" applyBorder="1" applyProtection="1">
      <protection locked="0"/>
    </xf>
    <xf numFmtId="0" fontId="0" fillId="0" borderId="21" xfId="0" applyBorder="1" applyProtection="1">
      <protection locked="0"/>
    </xf>
    <xf numFmtId="49" fontId="13" fillId="2" borderId="7" xfId="0" applyNumberFormat="1" applyFont="1" applyFill="1" applyBorder="1" applyAlignment="1" applyProtection="1">
      <alignment horizontal="right" wrapText="1"/>
      <protection locked="0"/>
    </xf>
    <xf numFmtId="0" fontId="0" fillId="0" borderId="26" xfId="0" applyBorder="1" applyProtection="1">
      <protection locked="0"/>
    </xf>
    <xf numFmtId="0" fontId="12" fillId="0" borderId="29" xfId="0" applyNumberFormat="1" applyFont="1" applyBorder="1" applyAlignment="1" applyProtection="1">
      <alignment horizontal="right"/>
      <protection locked="0"/>
    </xf>
    <xf numFmtId="164" fontId="12" fillId="0" borderId="29" xfId="0" applyNumberFormat="1" applyFont="1" applyFill="1" applyBorder="1" applyAlignment="1" applyProtection="1">
      <alignment horizontal="right"/>
      <protection locked="0"/>
    </xf>
    <xf numFmtId="164" fontId="12" fillId="0" borderId="29" xfId="0" applyNumberFormat="1" applyFont="1" applyBorder="1" applyAlignment="1" applyProtection="1">
      <alignment horizontal="right"/>
      <protection locked="0"/>
    </xf>
    <xf numFmtId="164" fontId="12" fillId="0" borderId="28" xfId="0" applyNumberFormat="1" applyFont="1" applyBorder="1" applyAlignment="1" applyProtection="1">
      <alignment horizontal="right"/>
      <protection locked="0"/>
    </xf>
    <xf numFmtId="0" fontId="11" fillId="0" borderId="30" xfId="0" applyFont="1" applyBorder="1" applyAlignment="1" applyProtection="1">
      <alignment horizontal="left"/>
      <protection locked="0"/>
    </xf>
    <xf numFmtId="49" fontId="13" fillId="2" borderId="1" xfId="0" applyNumberFormat="1" applyFont="1" applyFill="1" applyBorder="1" applyAlignment="1" applyProtection="1">
      <alignment horizontal="right" wrapText="1"/>
      <protection locked="0"/>
    </xf>
    <xf numFmtId="0" fontId="0" fillId="0" borderId="20" xfId="0" applyBorder="1" applyProtection="1">
      <protection locked="0"/>
    </xf>
    <xf numFmtId="0" fontId="12" fillId="0" borderId="0" xfId="0" applyFont="1" applyAlignment="1" applyProtection="1">
      <alignment horizontal="right"/>
      <protection locked="0"/>
    </xf>
    <xf numFmtId="0" fontId="8" fillId="0" borderId="23" xfId="0" applyFont="1" applyBorder="1" applyProtection="1">
      <protection locked="0"/>
    </xf>
    <xf numFmtId="2" fontId="8" fillId="0" borderId="30" xfId="0" applyNumberFormat="1" applyFont="1" applyBorder="1" applyAlignment="1" applyProtection="1">
      <alignment horizontal="right"/>
      <protection locked="0"/>
    </xf>
    <xf numFmtId="0" fontId="11" fillId="0" borderId="30" xfId="0" applyFont="1" applyBorder="1" applyProtection="1">
      <protection locked="0"/>
    </xf>
    <xf numFmtId="164" fontId="0" fillId="0" borderId="3" xfId="0" applyNumberFormat="1" applyBorder="1" applyAlignment="1" applyProtection="1">
      <alignment horizontal="right"/>
      <protection locked="0"/>
    </xf>
    <xf numFmtId="0" fontId="19" fillId="0" borderId="3" xfId="0" applyFont="1" applyBorder="1" applyProtection="1">
      <protection locked="0"/>
    </xf>
    <xf numFmtId="2" fontId="1" fillId="0" borderId="3" xfId="0" applyNumberFormat="1" applyFont="1" applyBorder="1" applyAlignment="1" applyProtection="1">
      <alignment horizontal="right"/>
      <protection locked="0"/>
    </xf>
    <xf numFmtId="49" fontId="13" fillId="2" borderId="0" xfId="0" applyNumberFormat="1" applyFont="1" applyFill="1" applyBorder="1" applyAlignment="1" applyProtection="1">
      <alignment horizontal="right" wrapText="1"/>
      <protection locked="0"/>
    </xf>
    <xf numFmtId="0" fontId="0" fillId="0" borderId="18" xfId="0" applyBorder="1" applyProtection="1">
      <protection locked="0"/>
    </xf>
    <xf numFmtId="0" fontId="18" fillId="0" borderId="22" xfId="0" applyFont="1" applyBorder="1" applyAlignment="1" applyProtection="1">
      <alignment horizontal="left" vertical="top" shrinkToFit="1"/>
      <protection locked="0"/>
    </xf>
    <xf numFmtId="2" fontId="8" fillId="0" borderId="33" xfId="0" applyNumberFormat="1" applyFont="1" applyBorder="1" applyAlignment="1" applyProtection="1">
      <alignment horizontal="right"/>
      <protection locked="0"/>
    </xf>
    <xf numFmtId="0" fontId="11" fillId="0" borderId="36" xfId="0" applyFont="1" applyBorder="1" applyProtection="1">
      <protection locked="0"/>
    </xf>
    <xf numFmtId="164" fontId="0" fillId="0" borderId="36" xfId="0" applyNumberFormat="1" applyBorder="1" applyAlignment="1" applyProtection="1">
      <alignment horizontal="right"/>
      <protection locked="0"/>
    </xf>
    <xf numFmtId="0" fontId="19" fillId="0" borderId="35" xfId="0" applyFont="1" applyBorder="1" applyProtection="1">
      <protection locked="0"/>
    </xf>
    <xf numFmtId="2" fontId="1" fillId="0" borderId="35" xfId="0" applyNumberFormat="1" applyFont="1" applyBorder="1" applyAlignment="1" applyProtection="1">
      <alignment horizontal="right"/>
      <protection locked="0"/>
    </xf>
    <xf numFmtId="49" fontId="13" fillId="2" borderId="37" xfId="0" applyNumberFormat="1" applyFont="1" applyFill="1" applyBorder="1" applyAlignment="1" applyProtection="1">
      <alignment horizontal="right" vertical="top" wrapText="1"/>
      <protection locked="0"/>
    </xf>
    <xf numFmtId="0" fontId="1" fillId="0" borderId="20" xfId="0" applyFont="1" applyBorder="1" applyAlignment="1" applyProtection="1">
      <alignment horizontal="right" vertical="top"/>
      <protection locked="0"/>
    </xf>
    <xf numFmtId="0" fontId="0" fillId="0" borderId="38" xfId="0" applyFont="1" applyBorder="1" applyAlignment="1" applyProtection="1">
      <alignment horizontal="justify" vertical="top" wrapText="1"/>
      <protection locked="0"/>
    </xf>
    <xf numFmtId="0" fontId="12" fillId="0" borderId="39" xfId="0" applyFont="1" applyBorder="1" applyProtection="1">
      <protection locked="0"/>
    </xf>
    <xf numFmtId="0" fontId="0" fillId="0" borderId="39" xfId="0" applyBorder="1" applyProtection="1">
      <protection locked="0"/>
    </xf>
    <xf numFmtId="0" fontId="12" fillId="0" borderId="28" xfId="0" applyNumberFormat="1" applyFont="1" applyBorder="1" applyAlignment="1" applyProtection="1">
      <alignment horizontal="right"/>
      <protection locked="0"/>
    </xf>
    <xf numFmtId="164" fontId="12" fillId="0" borderId="28" xfId="0" applyNumberFormat="1" applyFont="1" applyFill="1" applyBorder="1" applyAlignment="1" applyProtection="1">
      <alignment horizontal="right"/>
      <protection locked="0"/>
    </xf>
    <xf numFmtId="164" fontId="12" fillId="0" borderId="26" xfId="0" applyNumberFormat="1" applyFont="1" applyBorder="1" applyAlignment="1" applyProtection="1">
      <alignment horizontal="right"/>
      <protection locked="0"/>
    </xf>
    <xf numFmtId="0" fontId="12" fillId="0" borderId="30" xfId="0" applyFont="1" applyBorder="1" applyProtection="1">
      <protection locked="0"/>
    </xf>
    <xf numFmtId="0" fontId="11" fillId="0" borderId="40" xfId="0" applyFont="1" applyBorder="1" applyAlignment="1" applyProtection="1">
      <alignment horizontal="left"/>
      <protection locked="0"/>
    </xf>
    <xf numFmtId="49" fontId="13" fillId="2" borderId="31" xfId="0" applyNumberFormat="1" applyFont="1" applyFill="1" applyBorder="1" applyAlignment="1" applyProtection="1">
      <alignment horizontal="right" wrapText="1"/>
      <protection locked="0"/>
    </xf>
    <xf numFmtId="0" fontId="12" fillId="0" borderId="32" xfId="0" applyFont="1" applyBorder="1" applyProtection="1">
      <protection locked="0"/>
    </xf>
    <xf numFmtId="164" fontId="12" fillId="0" borderId="30" xfId="0" applyNumberFormat="1" applyFont="1" applyBorder="1" applyAlignment="1" applyProtection="1">
      <alignment horizontal="right"/>
      <protection locked="0"/>
    </xf>
    <xf numFmtId="0" fontId="11" fillId="0" borderId="32" xfId="0" applyFont="1" applyBorder="1" applyAlignment="1" applyProtection="1">
      <alignment horizontal="left"/>
      <protection locked="0"/>
    </xf>
    <xf numFmtId="164" fontId="12" fillId="0" borderId="27" xfId="0" applyNumberFormat="1" applyFont="1" applyBorder="1" applyAlignment="1" applyProtection="1">
      <alignment horizontal="right"/>
      <protection locked="0"/>
    </xf>
    <xf numFmtId="0" fontId="12" fillId="0" borderId="41" xfId="0" applyFont="1" applyBorder="1" applyProtection="1">
      <protection locked="0"/>
    </xf>
    <xf numFmtId="164" fontId="12" fillId="0" borderId="42" xfId="0" applyNumberFormat="1" applyFont="1" applyBorder="1" applyAlignment="1" applyProtection="1">
      <alignment horizontal="right"/>
      <protection locked="0"/>
    </xf>
    <xf numFmtId="0" fontId="11" fillId="0" borderId="41" xfId="0" applyFont="1" applyBorder="1" applyAlignment="1" applyProtection="1">
      <alignment horizontal="left"/>
      <protection locked="0"/>
    </xf>
    <xf numFmtId="0" fontId="12" fillId="0" borderId="2" xfId="0" applyNumberFormat="1" applyFont="1" applyBorder="1" applyAlignment="1" applyProtection="1">
      <alignment horizontal="right"/>
      <protection locked="0"/>
    </xf>
    <xf numFmtId="164" fontId="12" fillId="0" borderId="2" xfId="0" applyNumberFormat="1" applyFont="1" applyFill="1" applyBorder="1" applyAlignment="1" applyProtection="1">
      <alignment horizontal="right"/>
      <protection locked="0"/>
    </xf>
    <xf numFmtId="164" fontId="12" fillId="0" borderId="20" xfId="0" applyNumberFormat="1" applyFont="1" applyBorder="1" applyAlignment="1" applyProtection="1">
      <alignment horizontal="right"/>
      <protection locked="0"/>
    </xf>
    <xf numFmtId="0" fontId="12" fillId="0" borderId="24" xfId="0" applyFont="1" applyBorder="1" applyProtection="1">
      <protection locked="0"/>
    </xf>
    <xf numFmtId="164" fontId="12" fillId="0" borderId="0" xfId="0" applyNumberFormat="1" applyFont="1" applyBorder="1" applyAlignment="1" applyProtection="1">
      <alignment horizontal="right"/>
      <protection locked="0"/>
    </xf>
    <xf numFmtId="0" fontId="11" fillId="0" borderId="0" xfId="0" applyFont="1" applyBorder="1" applyAlignment="1" applyProtection="1">
      <alignment horizontal="left"/>
      <protection locked="0"/>
    </xf>
    <xf numFmtId="0" fontId="11" fillId="0" borderId="34" xfId="0" applyFont="1" applyBorder="1" applyProtection="1">
      <protection locked="0"/>
    </xf>
    <xf numFmtId="164" fontId="0" fillId="0" borderId="35" xfId="0" applyNumberFormat="1" applyBorder="1" applyAlignment="1" applyProtection="1">
      <alignment horizontal="right"/>
      <protection locked="0"/>
    </xf>
    <xf numFmtId="49" fontId="13" fillId="2" borderId="23" xfId="0" applyNumberFormat="1" applyFont="1" applyFill="1" applyBorder="1" applyAlignment="1" applyProtection="1">
      <alignment horizontal="right" vertical="top" wrapText="1"/>
      <protection locked="0"/>
    </xf>
    <xf numFmtId="0" fontId="0" fillId="0" borderId="24" xfId="0" applyFont="1" applyBorder="1" applyAlignment="1" applyProtection="1">
      <alignment horizontal="justify" vertical="top" wrapText="1"/>
      <protection locked="0"/>
    </xf>
    <xf numFmtId="164" fontId="12" fillId="0" borderId="2" xfId="0" applyNumberFormat="1" applyFont="1" applyBorder="1" applyAlignment="1" applyProtection="1">
      <alignment horizontal="right"/>
      <protection locked="0"/>
    </xf>
    <xf numFmtId="2" fontId="8" fillId="0" borderId="43" xfId="0" applyNumberFormat="1" applyFont="1" applyBorder="1" applyAlignment="1" applyProtection="1">
      <alignment horizontal="right"/>
      <protection locked="0"/>
    </xf>
    <xf numFmtId="0" fontId="11" fillId="0" borderId="43" xfId="0" applyFont="1" applyBorder="1" applyProtection="1">
      <protection locked="0"/>
    </xf>
    <xf numFmtId="0" fontId="18" fillId="0" borderId="44" xfId="0" applyFont="1" applyBorder="1" applyAlignment="1">
      <alignment horizontal="left" shrinkToFit="1"/>
    </xf>
    <xf numFmtId="2" fontId="8" fillId="0" borderId="0" xfId="0" applyNumberFormat="1" applyFont="1" applyBorder="1" applyAlignment="1" applyProtection="1">
      <alignment horizontal="right"/>
      <protection locked="0"/>
    </xf>
    <xf numFmtId="0" fontId="11" fillId="0" borderId="0" xfId="0" applyFont="1" applyBorder="1" applyProtection="1">
      <protection locked="0"/>
    </xf>
    <xf numFmtId="0" fontId="0" fillId="0" borderId="45" xfId="0" applyBorder="1" applyAlignment="1">
      <alignment horizontal="justify" vertical="top" wrapText="1"/>
    </xf>
    <xf numFmtId="49" fontId="13" fillId="2" borderId="46" xfId="0" applyNumberFormat="1" applyFont="1" applyFill="1" applyBorder="1" applyAlignment="1" applyProtection="1">
      <alignment horizontal="right" vertical="top" wrapText="1"/>
      <protection locked="0"/>
    </xf>
    <xf numFmtId="0" fontId="0" fillId="0" borderId="26" xfId="0" applyFont="1" applyBorder="1" applyAlignment="1" applyProtection="1">
      <alignment horizontal="justify" vertical="top" wrapText="1"/>
      <protection locked="0"/>
    </xf>
    <xf numFmtId="0" fontId="0" fillId="0" borderId="47" xfId="0" applyBorder="1" applyAlignment="1">
      <alignment horizontal="justify" vertical="top" wrapText="1"/>
    </xf>
    <xf numFmtId="0" fontId="0" fillId="0" borderId="27" xfId="0" applyBorder="1" applyAlignment="1">
      <alignment horizontal="justify" vertical="top" wrapText="1"/>
    </xf>
    <xf numFmtId="0" fontId="0" fillId="0" borderId="48" xfId="0" applyBorder="1" applyAlignment="1">
      <alignment horizontal="justify" vertical="top" wrapText="1"/>
    </xf>
    <xf numFmtId="0" fontId="1" fillId="0" borderId="0" xfId="0" applyFont="1"/>
    <xf numFmtId="0" fontId="1" fillId="0" borderId="10" xfId="0" applyFont="1" applyBorder="1" applyAlignment="1">
      <alignment horizontal="right"/>
    </xf>
    <xf numFmtId="0" fontId="1" fillId="0" borderId="34" xfId="0" applyFont="1" applyBorder="1" applyAlignment="1">
      <alignment horizontal="right"/>
    </xf>
    <xf numFmtId="0" fontId="1" fillId="0" borderId="49" xfId="0" applyFont="1" applyBorder="1" applyAlignment="1">
      <alignment horizontal="right"/>
    </xf>
    <xf numFmtId="2" fontId="1" fillId="0" borderId="12" xfId="0" applyNumberFormat="1" applyFont="1" applyBorder="1"/>
    <xf numFmtId="0" fontId="20" fillId="0" borderId="10" xfId="0" applyFont="1" applyBorder="1"/>
    <xf numFmtId="0" fontId="0" fillId="0" borderId="34" xfId="0" applyBorder="1" applyAlignment="1">
      <alignment horizontal="right" wrapText="1"/>
    </xf>
    <xf numFmtId="0" fontId="0" fillId="0" borderId="49" xfId="0" applyBorder="1"/>
    <xf numFmtId="0" fontId="0" fillId="0" borderId="10" xfId="0" applyBorder="1" applyAlignment="1">
      <alignment horizontal="right" wrapText="1"/>
    </xf>
    <xf numFmtId="0" fontId="18" fillId="0" borderId="50" xfId="0" applyFont="1" applyBorder="1"/>
    <xf numFmtId="0" fontId="2" fillId="0" borderId="0" xfId="0" applyFont="1"/>
    <xf numFmtId="0" fontId="1" fillId="0" borderId="10" xfId="0" applyFont="1" applyBorder="1" applyAlignment="1">
      <alignment wrapText="1"/>
    </xf>
    <xf numFmtId="0" fontId="1" fillId="0" borderId="50" xfId="0" applyFont="1" applyBorder="1" applyAlignment="1">
      <alignment horizontal="right"/>
    </xf>
    <xf numFmtId="0" fontId="1" fillId="0" borderId="33" xfId="0" applyFont="1" applyBorder="1"/>
    <xf numFmtId="0" fontId="1" fillId="0" borderId="34" xfId="0" applyFont="1" applyBorder="1"/>
    <xf numFmtId="164" fontId="12" fillId="0" borderId="27" xfId="0" applyNumberFormat="1" applyFont="1" applyFill="1" applyBorder="1" applyAlignment="1" applyProtection="1">
      <alignment horizontal="right"/>
      <protection locked="0"/>
    </xf>
    <xf numFmtId="0" fontId="12" fillId="0" borderId="42" xfId="0" applyFont="1" applyBorder="1" applyProtection="1">
      <protection locked="0"/>
    </xf>
    <xf numFmtId="0" fontId="12" fillId="0" borderId="27" xfId="0" applyNumberFormat="1" applyFont="1" applyBorder="1" applyAlignment="1" applyProtection="1">
      <alignment horizontal="right"/>
      <protection locked="0"/>
    </xf>
    <xf numFmtId="0" fontId="12" fillId="0" borderId="42" xfId="0" applyFont="1" applyFill="1" applyBorder="1" applyAlignment="1" applyProtection="1">
      <alignment horizontal="right"/>
      <protection locked="0"/>
    </xf>
    <xf numFmtId="164" fontId="0" fillId="0" borderId="21" xfId="0" applyNumberFormat="1" applyBorder="1" applyAlignment="1" applyProtection="1">
      <alignment horizontal="right"/>
      <protection locked="0"/>
    </xf>
    <xf numFmtId="0" fontId="19" fillId="0" borderId="21" xfId="0" applyFont="1" applyBorder="1" applyProtection="1">
      <protection locked="0"/>
    </xf>
    <xf numFmtId="2" fontId="1" fillId="0" borderId="21" xfId="0" applyNumberFormat="1" applyFont="1" applyBorder="1" applyAlignment="1" applyProtection="1">
      <alignment horizontal="right"/>
      <protection locked="0"/>
    </xf>
    <xf numFmtId="0" fontId="0" fillId="0" borderId="0" xfId="0" applyBorder="1" applyAlignment="1" applyProtection="1">
      <alignment horizontal="left" vertical="top" wrapText="1"/>
      <protection locked="0"/>
    </xf>
    <xf numFmtId="164" fontId="12" fillId="0" borderId="42" xfId="0" applyNumberFormat="1" applyFont="1" applyFill="1" applyBorder="1" applyAlignment="1" applyProtection="1">
      <alignment horizontal="right"/>
      <protection locked="0"/>
    </xf>
    <xf numFmtId="0" fontId="8" fillId="0" borderId="51" xfId="0" applyFont="1" applyBorder="1" applyProtection="1">
      <protection locked="0"/>
    </xf>
    <xf numFmtId="49" fontId="13" fillId="2" borderId="2" xfId="0" applyNumberFormat="1" applyFont="1" applyFill="1" applyBorder="1" applyAlignment="1" applyProtection="1">
      <alignment horizontal="right" wrapText="1"/>
      <protection locked="0"/>
    </xf>
    <xf numFmtId="0" fontId="0" fillId="0" borderId="0" xfId="0" applyFont="1" applyBorder="1" applyAlignment="1" applyProtection="1">
      <alignment horizontal="justify" vertical="top" wrapText="1"/>
      <protection locked="0"/>
    </xf>
    <xf numFmtId="0" fontId="0" fillId="0" borderId="0" xfId="0" applyBorder="1" applyAlignment="1">
      <alignment horizontal="justify" vertical="top" wrapText="1"/>
    </xf>
    <xf numFmtId="0" fontId="0" fillId="0" borderId="41" xfId="0" applyFont="1" applyBorder="1" applyAlignment="1" applyProtection="1">
      <alignment horizontal="justify" vertical="top" wrapText="1"/>
      <protection locked="0"/>
    </xf>
    <xf numFmtId="0" fontId="0" fillId="0" borderId="32" xfId="0" applyFont="1" applyBorder="1" applyAlignment="1" applyProtection="1">
      <alignment horizontal="justify" vertical="top" wrapText="1"/>
      <protection locked="0"/>
    </xf>
    <xf numFmtId="2" fontId="18" fillId="0" borderId="18" xfId="0" applyNumberFormat="1" applyFont="1" applyBorder="1" applyAlignment="1" applyProtection="1">
      <alignment horizontal="right" vertical="top"/>
      <protection locked="0"/>
    </xf>
    <xf numFmtId="0" fontId="12" fillId="0" borderId="0" xfId="0" applyNumberFormat="1" applyFont="1" applyAlignment="1" applyProtection="1">
      <alignment horizontal="right"/>
      <protection locked="0"/>
    </xf>
    <xf numFmtId="2" fontId="18" fillId="0" borderId="27" xfId="0" applyNumberFormat="1" applyFont="1" applyBorder="1" applyAlignment="1" applyProtection="1">
      <alignment horizontal="right" vertical="top"/>
      <protection locked="0"/>
    </xf>
    <xf numFmtId="0" fontId="11" fillId="0" borderId="52" xfId="0" applyFont="1" applyBorder="1" applyAlignment="1" applyProtection="1">
      <alignment horizontal="left"/>
      <protection locked="0"/>
    </xf>
    <xf numFmtId="49" fontId="13" fillId="2" borderId="53" xfId="0" applyNumberFormat="1" applyFont="1" applyFill="1" applyBorder="1" applyAlignment="1" applyProtection="1">
      <alignment horizontal="right" wrapText="1"/>
      <protection locked="0"/>
    </xf>
    <xf numFmtId="0" fontId="8" fillId="0" borderId="54" xfId="0" applyFont="1" applyBorder="1" applyProtection="1">
      <protection locked="0"/>
    </xf>
    <xf numFmtId="164" fontId="0" fillId="0" borderId="55" xfId="0" applyNumberFormat="1" applyBorder="1" applyAlignment="1" applyProtection="1">
      <alignment horizontal="right"/>
      <protection locked="0"/>
    </xf>
    <xf numFmtId="0" fontId="19" fillId="0" borderId="55" xfId="0" applyFont="1" applyBorder="1" applyProtection="1">
      <protection locked="0"/>
    </xf>
    <xf numFmtId="2" fontId="1" fillId="0" borderId="55" xfId="0" applyNumberFormat="1" applyFont="1" applyBorder="1" applyAlignment="1" applyProtection="1">
      <alignment horizontal="right"/>
      <protection locked="0"/>
    </xf>
    <xf numFmtId="0" fontId="7" fillId="0" borderId="0" xfId="1" applyFont="1" applyFill="1" applyBorder="1" applyAlignment="1" applyProtection="1">
      <alignment horizontal="center" wrapText="1"/>
    </xf>
    <xf numFmtId="0" fontId="17" fillId="0" borderId="0" xfId="1" applyFont="1" applyBorder="1" applyAlignment="1">
      <alignment horizontal="center" textRotation="90"/>
    </xf>
    <xf numFmtId="0" fontId="8" fillId="0" borderId="0" xfId="1" applyFont="1" applyBorder="1" applyAlignment="1">
      <alignment horizontal="center"/>
    </xf>
    <xf numFmtId="0" fontId="17" fillId="0" borderId="0" xfId="1" applyFont="1" applyBorder="1" applyAlignment="1">
      <alignment horizontal="left"/>
    </xf>
    <xf numFmtId="0" fontId="21" fillId="0" borderId="11" xfId="1" applyFont="1" applyBorder="1" applyAlignment="1">
      <alignment horizontal="left"/>
    </xf>
    <xf numFmtId="4" fontId="22" fillId="0" borderId="11" xfId="1" applyNumberFormat="1" applyFont="1" applyFill="1" applyBorder="1" applyAlignment="1" applyProtection="1">
      <alignment horizontal="right"/>
    </xf>
    <xf numFmtId="0" fontId="7" fillId="0" borderId="0" xfId="1" applyFont="1" applyFill="1" applyBorder="1" applyAlignment="1" applyProtection="1">
      <alignment horizontal="center" vertical="center" wrapText="1"/>
    </xf>
    <xf numFmtId="0" fontId="21" fillId="0" borderId="12" xfId="1" applyFont="1" applyBorder="1" applyAlignment="1" applyProtection="1">
      <alignment horizontal="right"/>
      <protection locked="0"/>
    </xf>
    <xf numFmtId="0" fontId="12" fillId="0" borderId="10" xfId="1" applyFont="1" applyBorder="1" applyAlignment="1">
      <alignment horizontal="left"/>
    </xf>
    <xf numFmtId="0" fontId="12" fillId="0" borderId="49" xfId="1" applyFont="1" applyBorder="1" applyAlignment="1">
      <alignment horizontal="left"/>
    </xf>
    <xf numFmtId="0" fontId="21" fillId="0" borderId="12" xfId="1" applyFont="1" applyBorder="1" applyAlignment="1">
      <alignment horizontal="right"/>
    </xf>
    <xf numFmtId="0" fontId="21" fillId="0" borderId="10" xfId="1" applyFont="1" applyFill="1" applyBorder="1" applyAlignment="1" applyProtection="1">
      <alignment horizontal="left"/>
    </xf>
    <xf numFmtId="0" fontId="21" fillId="0" borderId="49" xfId="1" applyFont="1" applyFill="1" applyBorder="1" applyAlignment="1" applyProtection="1">
      <alignment horizontal="left"/>
    </xf>
    <xf numFmtId="0" fontId="21" fillId="0" borderId="11" xfId="1" applyFont="1" applyBorder="1" applyAlignment="1">
      <alignment horizontal="left" wrapText="1"/>
    </xf>
    <xf numFmtId="0" fontId="22" fillId="0" borderId="11" xfId="1" applyFont="1" applyBorder="1" applyAlignment="1">
      <alignment horizontal="left"/>
    </xf>
    <xf numFmtId="0" fontId="7" fillId="0" borderId="9" xfId="1" applyFont="1" applyBorder="1" applyAlignment="1">
      <alignment horizontal="right" wrapText="1"/>
    </xf>
    <xf numFmtId="4" fontId="16" fillId="0" borderId="9" xfId="1" applyNumberFormat="1" applyFont="1" applyBorder="1"/>
    <xf numFmtId="0" fontId="16" fillId="0" borderId="12" xfId="0" applyFont="1" applyBorder="1" applyAlignment="1" applyProtection="1">
      <alignment horizontal="left" vertical="top" wrapText="1"/>
      <protection locked="0"/>
    </xf>
    <xf numFmtId="0" fontId="23" fillId="0" borderId="10" xfId="0" applyFont="1" applyBorder="1" applyAlignment="1">
      <alignment horizontal="left" vertical="top" wrapText="1"/>
    </xf>
    <xf numFmtId="0" fontId="23" fillId="0" borderId="49"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592"/>
  <sheetViews>
    <sheetView tabSelected="1" topLeftCell="A573" workbookViewId="0">
      <selection activeCell="M590" sqref="M590"/>
    </sheetView>
  </sheetViews>
  <sheetFormatPr defaultColWidth="8.85546875" defaultRowHeight="15" x14ac:dyDescent="0.25"/>
  <cols>
    <col min="1" max="1" width="8.7109375" style="19" customWidth="1"/>
    <col min="2" max="2" width="5.140625" style="11" customWidth="1"/>
    <col min="3" max="3" width="18.28515625" style="24" customWidth="1"/>
    <col min="4" max="4" width="5.28515625" style="25" customWidth="1"/>
    <col min="5" max="5" width="9" style="26" customWidth="1"/>
    <col min="6" max="7" width="7" style="27" customWidth="1"/>
    <col min="8" max="8" width="9.140625" style="27" customWidth="1"/>
    <col min="9" max="9" width="4.42578125" style="27" customWidth="1"/>
    <col min="10" max="10" width="10.7109375" style="11" customWidth="1"/>
    <col min="11" max="11" width="6" style="11" customWidth="1"/>
    <col min="12" max="12" width="16.42578125" style="11" customWidth="1"/>
    <col min="13" max="137" width="8.85546875" style="10"/>
    <col min="138" max="16384" width="8.85546875" style="11"/>
  </cols>
  <sheetData>
    <row r="1" spans="1:137" s="2" customFormat="1" ht="30.6" customHeight="1" x14ac:dyDescent="0.2">
      <c r="A1" s="1" t="s">
        <v>0</v>
      </c>
      <c r="C1" s="3" t="s">
        <v>1</v>
      </c>
      <c r="D1" s="3"/>
      <c r="E1" s="3"/>
      <c r="F1" s="3"/>
      <c r="G1" s="3"/>
      <c r="H1" s="3"/>
      <c r="I1" s="3"/>
      <c r="J1" s="3"/>
      <c r="K1" s="3"/>
    </row>
    <row r="2" spans="1:137" ht="15.75" x14ac:dyDescent="0.25">
      <c r="A2" s="4"/>
      <c r="B2" s="5"/>
      <c r="C2" s="6" t="s">
        <v>2</v>
      </c>
      <c r="D2" s="7"/>
      <c r="E2" s="8"/>
      <c r="F2" s="8"/>
      <c r="G2" s="8"/>
      <c r="H2" s="8"/>
      <c r="I2" s="8"/>
      <c r="J2" s="8"/>
      <c r="K2" s="8"/>
      <c r="L2" s="9" t="s">
        <v>3</v>
      </c>
    </row>
    <row r="3" spans="1:137" ht="45" customHeight="1" x14ac:dyDescent="0.25">
      <c r="A3" s="4"/>
      <c r="B3" s="5"/>
      <c r="C3" s="12" t="s">
        <v>4</v>
      </c>
      <c r="D3" s="13"/>
      <c r="E3" s="13"/>
      <c r="F3" s="13"/>
      <c r="G3" s="13"/>
      <c r="H3" s="13"/>
      <c r="I3" s="13"/>
      <c r="J3" s="13"/>
      <c r="K3" s="14"/>
      <c r="L3" s="9"/>
    </row>
    <row r="4" spans="1:137" ht="19.149999999999999" customHeight="1" x14ac:dyDescent="0.25">
      <c r="A4" s="15"/>
      <c r="B4" s="5"/>
      <c r="C4" s="16" t="s">
        <v>5</v>
      </c>
      <c r="D4" s="17"/>
      <c r="E4" s="17"/>
      <c r="F4" s="17"/>
      <c r="G4" s="17"/>
      <c r="H4" s="17"/>
      <c r="I4" s="17"/>
      <c r="J4" s="18"/>
      <c r="K4" s="18"/>
      <c r="L4" s="9"/>
    </row>
    <row r="5" spans="1:137" ht="33.6" hidden="1" customHeight="1" x14ac:dyDescent="0.25">
      <c r="C5" s="20"/>
      <c r="D5" s="21"/>
      <c r="E5" s="21"/>
      <c r="F5" s="21"/>
      <c r="G5" s="21"/>
      <c r="H5" s="21"/>
      <c r="I5" s="21"/>
      <c r="J5" s="22"/>
      <c r="K5" s="22"/>
    </row>
    <row r="6" spans="1:137" ht="15.75" hidden="1" x14ac:dyDescent="0.25">
      <c r="C6" s="20"/>
      <c r="D6" s="21"/>
      <c r="E6" s="21"/>
      <c r="F6" s="21"/>
      <c r="G6" s="21"/>
      <c r="H6" s="21"/>
      <c r="I6" s="21"/>
      <c r="J6" s="22"/>
      <c r="K6" s="22"/>
    </row>
    <row r="7" spans="1:137" ht="15.75" hidden="1" x14ac:dyDescent="0.25">
      <c r="C7" s="20"/>
      <c r="D7" s="21"/>
      <c r="E7" s="21"/>
      <c r="F7" s="21"/>
      <c r="G7" s="21"/>
      <c r="H7" s="21"/>
      <c r="I7" s="21"/>
      <c r="J7" s="22"/>
      <c r="K7" s="22"/>
    </row>
    <row r="8" spans="1:137" ht="15.75" hidden="1" x14ac:dyDescent="0.25">
      <c r="A8" s="23"/>
      <c r="C8" s="20"/>
      <c r="D8" s="21"/>
      <c r="E8" s="21"/>
      <c r="F8" s="21"/>
      <c r="G8" s="21"/>
      <c r="H8" s="21"/>
      <c r="I8" s="21"/>
      <c r="J8" s="22"/>
      <c r="K8" s="22"/>
    </row>
    <row r="9" spans="1:137" ht="15.75" hidden="1" x14ac:dyDescent="0.25">
      <c r="C9" s="20"/>
      <c r="D9" s="21"/>
      <c r="E9" s="21"/>
      <c r="F9" s="21"/>
      <c r="G9" s="21"/>
      <c r="H9" s="21"/>
      <c r="I9" s="21"/>
      <c r="J9" s="22"/>
      <c r="K9" s="22"/>
    </row>
    <row r="10" spans="1:137" hidden="1" x14ac:dyDescent="0.25"/>
    <row r="11" spans="1:137" hidden="1" x14ac:dyDescent="0.25"/>
    <row r="12" spans="1:137" x14ac:dyDescent="0.25">
      <c r="A12" s="28" t="s">
        <v>6</v>
      </c>
      <c r="B12" s="29" t="s">
        <v>7</v>
      </c>
      <c r="C12" s="30" t="s">
        <v>8</v>
      </c>
      <c r="D12" s="30"/>
      <c r="E12" s="30"/>
      <c r="F12" s="30"/>
      <c r="G12" s="30"/>
      <c r="H12" s="31" t="s">
        <v>9</v>
      </c>
      <c r="I12" s="32"/>
      <c r="J12" s="33" t="s">
        <v>10</v>
      </c>
      <c r="K12" s="33" t="s">
        <v>11</v>
      </c>
      <c r="L12" s="33" t="s">
        <v>12</v>
      </c>
    </row>
    <row r="13" spans="1:137" s="45" customFormat="1" ht="41.25" x14ac:dyDescent="0.25">
      <c r="A13" s="34"/>
      <c r="B13" s="35"/>
      <c r="C13" s="36" t="s">
        <v>13</v>
      </c>
      <c r="D13" s="37" t="s">
        <v>14</v>
      </c>
      <c r="E13" s="38" t="s">
        <v>15</v>
      </c>
      <c r="F13" s="37" t="s">
        <v>16</v>
      </c>
      <c r="G13" s="39" t="s">
        <v>17</v>
      </c>
      <c r="H13" s="40"/>
      <c r="I13" s="41"/>
      <c r="J13" s="42"/>
      <c r="K13" s="42"/>
      <c r="L13" s="42"/>
      <c r="M13" s="43"/>
      <c r="N13" s="43"/>
      <c r="O13" s="43"/>
      <c r="P13" s="43"/>
      <c r="Q13" s="43"/>
      <c r="R13" s="43"/>
      <c r="S13" s="43"/>
      <c r="T13" s="43"/>
      <c r="U13" s="43"/>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row>
    <row r="14" spans="1:137" s="45" customFormat="1" hidden="1" x14ac:dyDescent="0.25">
      <c r="A14" s="46" t="s">
        <v>18</v>
      </c>
      <c r="B14" s="47"/>
      <c r="C14" s="48"/>
      <c r="D14"/>
      <c r="E14"/>
      <c r="F14"/>
      <c r="G14"/>
      <c r="H14" s="49"/>
      <c r="I14" s="50"/>
      <c r="J14" s="51"/>
      <c r="K14" s="51"/>
      <c r="L14" s="51"/>
      <c r="M14" s="43"/>
      <c r="N14" s="43"/>
      <c r="O14" s="43"/>
      <c r="P14" s="43"/>
      <c r="Q14" s="43"/>
      <c r="R14" s="43"/>
      <c r="S14" s="43"/>
      <c r="T14" s="43"/>
      <c r="U14" s="43"/>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row>
    <row r="15" spans="1:137" s="45" customFormat="1" ht="12.75" customHeight="1" x14ac:dyDescent="0.25">
      <c r="A15" s="52"/>
      <c r="B15" s="53"/>
      <c r="C15" s="54" t="s">
        <v>19</v>
      </c>
      <c r="D15" s="55"/>
      <c r="E15" s="55"/>
      <c r="F15" s="55"/>
      <c r="G15" s="55"/>
      <c r="H15" s="49"/>
      <c r="I15" s="50"/>
      <c r="J15" s="51"/>
      <c r="K15" s="51"/>
      <c r="L15" s="51"/>
      <c r="M15" s="43"/>
      <c r="N15" s="43"/>
      <c r="O15" s="43"/>
      <c r="P15" s="43"/>
      <c r="Q15" s="43"/>
      <c r="R15" s="43"/>
      <c r="S15" s="43"/>
      <c r="T15" s="43"/>
      <c r="U15" s="43"/>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row>
    <row r="16" spans="1:137" ht="48.75" customHeight="1" x14ac:dyDescent="0.25">
      <c r="A16" s="56" t="s">
        <v>20</v>
      </c>
      <c r="B16" s="57">
        <v>1</v>
      </c>
      <c r="C16" s="58" t="s">
        <v>21</v>
      </c>
      <c r="D16" s="59"/>
      <c r="E16" s="59"/>
      <c r="F16" s="59"/>
      <c r="G16" s="60"/>
      <c r="H16" s="49"/>
      <c r="I16" s="50"/>
      <c r="J16" s="51"/>
      <c r="K16" s="51"/>
      <c r="L16" s="51"/>
    </row>
    <row r="17" spans="1:12" s="11" customFormat="1" x14ac:dyDescent="0.25">
      <c r="A17" s="61" t="s">
        <v>22</v>
      </c>
      <c r="B17" s="62">
        <f>ROUND($B$16 + 0.01,2)</f>
        <v>1.01</v>
      </c>
      <c r="C17" s="63" t="s">
        <v>23</v>
      </c>
      <c r="D17" s="64"/>
      <c r="E17" s="64"/>
      <c r="F17" s="64"/>
      <c r="G17" s="65"/>
      <c r="H17" s="49"/>
      <c r="I17" s="50"/>
      <c r="J17" s="51"/>
      <c r="K17" s="51"/>
      <c r="L17" s="51"/>
    </row>
    <row r="18" spans="1:12" s="11" customFormat="1" x14ac:dyDescent="0.25">
      <c r="A18" s="66"/>
      <c r="B18" s="67"/>
      <c r="C18" s="48"/>
      <c r="D18" s="68">
        <v>6</v>
      </c>
      <c r="E18" s="69">
        <v>1.35</v>
      </c>
      <c r="F18" s="70">
        <v>1.35</v>
      </c>
      <c r="G18" s="71">
        <v>1.125</v>
      </c>
      <c r="H18" s="72">
        <f>ROUND(D18*E18*F18*G18,3)</f>
        <v>12.302</v>
      </c>
      <c r="I18" s="73" t="str">
        <f>IF(D18=0,0, IF(E18=0,"No.",IF(F18=0,"M",IF(G18=0,"Sq.M","Cu.M"))))</f>
        <v>Cu.M</v>
      </c>
      <c r="J18" s="51"/>
      <c r="K18" s="51"/>
      <c r="L18" s="51"/>
    </row>
    <row r="19" spans="1:12" s="11" customFormat="1" x14ac:dyDescent="0.25">
      <c r="A19" s="74"/>
      <c r="B19" s="47"/>
      <c r="C19" s="48"/>
      <c r="D19" s="75">
        <v>2</v>
      </c>
      <c r="E19" s="76">
        <v>4.8499999999999996</v>
      </c>
      <c r="F19" s="70">
        <v>0.35</v>
      </c>
      <c r="G19" s="77">
        <v>0.42499999999999999</v>
      </c>
      <c r="H19" s="71">
        <f>ROUND(D19*E19*F19*G19,3)</f>
        <v>1.4430000000000001</v>
      </c>
      <c r="I19" s="73" t="str">
        <f>IF(D19=0,0, IF(E19=0,"No.",IF(F19=0,"M",IF(G19=0,"Sq.M","Cu.M"))))</f>
        <v>Cu.M</v>
      </c>
      <c r="J19" s="51"/>
      <c r="K19" s="51"/>
      <c r="L19" s="51"/>
    </row>
    <row r="20" spans="1:12" s="11" customFormat="1" x14ac:dyDescent="0.25">
      <c r="A20" s="74"/>
      <c r="B20" s="47"/>
      <c r="C20" s="48"/>
      <c r="D20" s="78">
        <v>3</v>
      </c>
      <c r="E20" s="72">
        <v>4.3</v>
      </c>
      <c r="F20" s="79">
        <v>0.35</v>
      </c>
      <c r="G20" s="77">
        <v>0.47499999999999998</v>
      </c>
      <c r="H20" s="71">
        <f>ROUND(D20*E20*F20*G20,3)</f>
        <v>2.145</v>
      </c>
      <c r="I20" s="73" t="str">
        <f>IF(D20=0,0, IF(E20=0,"No.",IF(F20=0,"M",IF(G20=0,"Sq.M","Cu.M"))))</f>
        <v>Cu.M</v>
      </c>
      <c r="J20" s="51"/>
      <c r="K20" s="51"/>
      <c r="L20" s="51"/>
    </row>
    <row r="21" spans="1:12" s="11" customFormat="1" x14ac:dyDescent="0.25">
      <c r="A21" s="74"/>
      <c r="B21" s="47"/>
      <c r="C21" s="48"/>
      <c r="D21" s="68">
        <v>1</v>
      </c>
      <c r="E21" s="72">
        <v>7.25</v>
      </c>
      <c r="F21" s="80">
        <v>0.25</v>
      </c>
      <c r="G21" s="70">
        <v>0.42499999999999999</v>
      </c>
      <c r="H21" s="71">
        <f>ROUND(D21*E21*F21*G21,3)</f>
        <v>0.77</v>
      </c>
      <c r="I21" s="73" t="str">
        <f>IF(D21=0,0, IF(E21=0,"No.",IF(F21=0,"M",IF(G21=0,"Sq.M","Cu.M"))))</f>
        <v>Cu.M</v>
      </c>
      <c r="J21" s="51"/>
      <c r="K21" s="51"/>
      <c r="L21" s="51"/>
    </row>
    <row r="22" spans="1:12" s="11" customFormat="1" x14ac:dyDescent="0.25">
      <c r="A22" s="74"/>
      <c r="B22" s="47"/>
      <c r="C22" s="48"/>
      <c r="D22" s="81">
        <v>1</v>
      </c>
      <c r="E22" s="69">
        <v>1.835</v>
      </c>
      <c r="F22" s="69">
        <v>2.1</v>
      </c>
      <c r="G22" s="70">
        <v>1.5</v>
      </c>
      <c r="H22" s="71">
        <f>ROUND(D22*E22*F22*G22,3)</f>
        <v>5.78</v>
      </c>
      <c r="I22" s="73" t="str">
        <f>IF(D22=0,0, IF(E22=0,"No.",IF(F22=0,"M",IF(G22=0,"Sq.M","Cu.M"))))</f>
        <v>Cu.M</v>
      </c>
      <c r="J22" s="51"/>
      <c r="K22" s="51"/>
      <c r="L22" s="51"/>
    </row>
    <row r="23" spans="1:12" s="11" customFormat="1" x14ac:dyDescent="0.25">
      <c r="A23" s="82"/>
      <c r="B23" s="47"/>
      <c r="C23" s="48"/>
      <c r="D23"/>
      <c r="E23"/>
      <c r="F23" s="83"/>
      <c r="G23" s="84" t="s">
        <v>24</v>
      </c>
      <c r="H23" s="85">
        <f>SUM(H13:H22)</f>
        <v>22.44</v>
      </c>
      <c r="I23" s="86" t="s">
        <v>25</v>
      </c>
      <c r="J23" s="87">
        <v>11927</v>
      </c>
      <c r="K23" s="88" t="s">
        <v>26</v>
      </c>
      <c r="L23" s="89">
        <f>ROUND(H23*J23*0.01,2)</f>
        <v>2676.42</v>
      </c>
    </row>
    <row r="24" spans="1:12" s="11" customFormat="1" x14ac:dyDescent="0.25">
      <c r="A24" s="90"/>
      <c r="B24" s="53"/>
      <c r="C24" s="54" t="s">
        <v>19</v>
      </c>
      <c r="D24" s="55"/>
      <c r="E24" s="55"/>
      <c r="F24" s="55"/>
      <c r="G24" s="55"/>
      <c r="H24" s="91"/>
      <c r="I24" s="92"/>
      <c r="J24" s="93"/>
      <c r="K24" s="94"/>
      <c r="L24" s="95"/>
    </row>
    <row r="25" spans="1:12" s="11" customFormat="1" x14ac:dyDescent="0.25">
      <c r="A25" s="56" t="s">
        <v>20</v>
      </c>
      <c r="B25" s="57">
        <v>2</v>
      </c>
      <c r="C25" s="58" t="s">
        <v>21</v>
      </c>
      <c r="D25" s="59"/>
      <c r="E25" s="59"/>
      <c r="F25" s="59"/>
      <c r="G25" s="60"/>
      <c r="H25" s="49"/>
      <c r="I25" s="50"/>
      <c r="J25" s="51"/>
      <c r="K25" s="51"/>
      <c r="L25" s="51"/>
    </row>
    <row r="26" spans="1:12" s="11" customFormat="1" x14ac:dyDescent="0.25">
      <c r="A26" s="96" t="s">
        <v>27</v>
      </c>
      <c r="B26" s="97">
        <f>ROUND($B$25 + 0.01,2)</f>
        <v>2.0099999999999998</v>
      </c>
      <c r="C26" s="98" t="s">
        <v>28</v>
      </c>
      <c r="D26" s="64"/>
      <c r="E26" s="64"/>
      <c r="F26" s="64"/>
      <c r="G26" s="65"/>
      <c r="H26" s="99"/>
      <c r="I26" s="100"/>
      <c r="J26" s="101"/>
      <c r="K26" s="101"/>
      <c r="L26" s="101"/>
    </row>
    <row r="27" spans="1:12" s="11" customFormat="1" x14ac:dyDescent="0.25">
      <c r="A27" s="102"/>
      <c r="B27" s="103"/>
      <c r="C27" s="24"/>
      <c r="D27" s="104">
        <v>1</v>
      </c>
      <c r="E27" s="105">
        <v>1.835</v>
      </c>
      <c r="F27" s="106">
        <v>2.1</v>
      </c>
      <c r="G27" s="107">
        <v>0.17599999999999999</v>
      </c>
      <c r="H27" s="107">
        <f>ROUND(D27*E27*F27*G27,3)</f>
        <v>0.67800000000000005</v>
      </c>
      <c r="I27" s="108" t="str">
        <f>IF(D27=0,0, IF(E27=0,"No.",IF(F27=0,"M",IF(G27=0,"Sq.M","Cu.M"))))</f>
        <v>Cu.M</v>
      </c>
      <c r="J27" s="101"/>
      <c r="K27" s="101"/>
      <c r="L27" s="101"/>
    </row>
    <row r="28" spans="1:12" s="11" customFormat="1" x14ac:dyDescent="0.25">
      <c r="A28" s="109"/>
      <c r="B28" s="110"/>
      <c r="C28" s="24"/>
      <c r="D28" s="25"/>
      <c r="E28" s="26"/>
      <c r="F28" s="111"/>
      <c r="G28" s="112" t="s">
        <v>24</v>
      </c>
      <c r="H28" s="113">
        <f>SUM(H24:H27)</f>
        <v>0.67800000000000005</v>
      </c>
      <c r="I28" s="114" t="s">
        <v>25</v>
      </c>
      <c r="J28" s="115">
        <v>19238</v>
      </c>
      <c r="K28" s="116" t="s">
        <v>26</v>
      </c>
      <c r="L28" s="117">
        <f>ROUND(H28*J28*0.01,2)</f>
        <v>130.43</v>
      </c>
    </row>
    <row r="29" spans="1:12" s="11" customFormat="1" x14ac:dyDescent="0.25">
      <c r="A29" s="118"/>
      <c r="B29" s="119"/>
      <c r="C29" s="120" t="s">
        <v>29</v>
      </c>
      <c r="D29" s="55"/>
      <c r="E29" s="55"/>
      <c r="F29" s="55"/>
      <c r="G29" s="55"/>
      <c r="H29" s="121"/>
      <c r="I29" s="122"/>
      <c r="J29" s="123"/>
      <c r="K29" s="124"/>
      <c r="L29" s="125"/>
    </row>
    <row r="30" spans="1:12" s="11" customFormat="1" x14ac:dyDescent="0.25">
      <c r="A30" s="126" t="s">
        <v>30</v>
      </c>
      <c r="B30" s="127">
        <v>3</v>
      </c>
      <c r="C30" s="128" t="s">
        <v>31</v>
      </c>
      <c r="D30" s="59"/>
      <c r="E30" s="59"/>
      <c r="F30" s="59"/>
      <c r="G30" s="60"/>
      <c r="H30" s="99"/>
      <c r="I30" s="129"/>
      <c r="J30" s="130"/>
      <c r="K30" s="101"/>
      <c r="L30" s="101"/>
    </row>
    <row r="31" spans="1:12" s="11" customFormat="1" x14ac:dyDescent="0.25">
      <c r="A31" s="102"/>
      <c r="B31" s="103"/>
      <c r="C31" s="24"/>
      <c r="D31" s="131">
        <v>6</v>
      </c>
      <c r="E31" s="132">
        <v>1.35</v>
      </c>
      <c r="F31" s="133">
        <v>1.35</v>
      </c>
      <c r="G31" s="134"/>
      <c r="H31" s="107">
        <f t="shared" ref="H31:H37" si="0">ROUND(D31*E31*F31,3)</f>
        <v>10.935</v>
      </c>
      <c r="I31" s="135" t="str">
        <f t="shared" ref="I31:I37" si="1">IF(D31=0,0, IF(E31=0,"No.",IF(F31=0,"M",IF(G31=0,"Sq.M","Cu.M"))))</f>
        <v>Sq.M</v>
      </c>
      <c r="J31" s="130"/>
      <c r="K31" s="101"/>
      <c r="L31" s="101"/>
    </row>
    <row r="32" spans="1:12" s="11" customFormat="1" x14ac:dyDescent="0.25">
      <c r="A32" s="136"/>
      <c r="B32" s="110"/>
      <c r="C32" s="24"/>
      <c r="D32" s="131">
        <v>2</v>
      </c>
      <c r="E32" s="132">
        <v>4.8</v>
      </c>
      <c r="F32" s="133">
        <v>0.35</v>
      </c>
      <c r="G32" s="137"/>
      <c r="H32" s="138">
        <f t="shared" si="0"/>
        <v>3.36</v>
      </c>
      <c r="I32" s="139" t="str">
        <f t="shared" si="1"/>
        <v>Sq.M</v>
      </c>
      <c r="J32" s="130"/>
      <c r="K32" s="101"/>
      <c r="L32" s="101"/>
    </row>
    <row r="33" spans="1:12" s="11" customFormat="1" x14ac:dyDescent="0.25">
      <c r="A33" s="136"/>
      <c r="B33" s="110"/>
      <c r="C33" s="24"/>
      <c r="D33" s="104">
        <v>3</v>
      </c>
      <c r="E33" s="105">
        <v>4.3</v>
      </c>
      <c r="F33" s="140">
        <v>0.35</v>
      </c>
      <c r="G33" s="141"/>
      <c r="H33" s="142">
        <f t="shared" si="0"/>
        <v>4.5149999999999997</v>
      </c>
      <c r="I33" s="143" t="str">
        <f t="shared" si="1"/>
        <v>Sq.M</v>
      </c>
      <c r="J33" s="130"/>
      <c r="K33" s="101"/>
      <c r="L33" s="101"/>
    </row>
    <row r="34" spans="1:12" s="11" customFormat="1" x14ac:dyDescent="0.25">
      <c r="A34" s="136"/>
      <c r="B34" s="110"/>
      <c r="C34" s="24"/>
      <c r="D34" s="144">
        <v>1</v>
      </c>
      <c r="E34" s="145">
        <v>7.25</v>
      </c>
      <c r="F34" s="146">
        <v>0.25</v>
      </c>
      <c r="G34" s="147"/>
      <c r="H34" s="148">
        <f t="shared" si="0"/>
        <v>1.8129999999999999</v>
      </c>
      <c r="I34" s="149" t="str">
        <f t="shared" si="1"/>
        <v>Sq.M</v>
      </c>
      <c r="J34" s="101"/>
      <c r="K34" s="101"/>
      <c r="L34" s="101"/>
    </row>
    <row r="35" spans="1:12" s="11" customFormat="1" x14ac:dyDescent="0.25">
      <c r="A35" s="136"/>
      <c r="B35" s="110"/>
      <c r="C35" s="24"/>
      <c r="D35" s="131">
        <v>1</v>
      </c>
      <c r="E35" s="132">
        <v>4.3499999999999996</v>
      </c>
      <c r="F35" s="133">
        <v>4.05</v>
      </c>
      <c r="G35" s="137"/>
      <c r="H35" s="138">
        <f t="shared" si="0"/>
        <v>17.617999999999999</v>
      </c>
      <c r="I35" s="108" t="str">
        <f t="shared" si="1"/>
        <v>Sq.M</v>
      </c>
      <c r="J35" s="101"/>
      <c r="K35" s="101"/>
      <c r="L35" s="101"/>
    </row>
    <row r="36" spans="1:12" s="11" customFormat="1" x14ac:dyDescent="0.25">
      <c r="A36" s="136"/>
      <c r="B36" s="110"/>
      <c r="C36" s="24"/>
      <c r="D36" s="131">
        <v>1</v>
      </c>
      <c r="E36" s="132">
        <v>4</v>
      </c>
      <c r="F36" s="133">
        <v>1</v>
      </c>
      <c r="G36" s="137"/>
      <c r="H36" s="138">
        <f t="shared" si="0"/>
        <v>4</v>
      </c>
      <c r="I36" s="108" t="str">
        <f t="shared" si="1"/>
        <v>Sq.M</v>
      </c>
      <c r="J36" s="101"/>
      <c r="K36" s="101"/>
      <c r="L36" s="101"/>
    </row>
    <row r="37" spans="1:12" s="11" customFormat="1" x14ac:dyDescent="0.25">
      <c r="A37" s="136"/>
      <c r="B37" s="110"/>
      <c r="C37" s="24"/>
      <c r="D37" s="104">
        <v>1</v>
      </c>
      <c r="E37" s="105">
        <v>1.835</v>
      </c>
      <c r="F37" s="140">
        <v>2.1</v>
      </c>
      <c r="G37" s="137"/>
      <c r="H37" s="138">
        <f t="shared" si="0"/>
        <v>3.8540000000000001</v>
      </c>
      <c r="I37" s="108" t="str">
        <f t="shared" si="1"/>
        <v>Sq.M</v>
      </c>
      <c r="J37" s="101"/>
      <c r="K37" s="101"/>
      <c r="L37" s="101"/>
    </row>
    <row r="38" spans="1:12" s="11" customFormat="1" x14ac:dyDescent="0.25">
      <c r="A38" s="109"/>
      <c r="B38" s="110"/>
      <c r="C38" s="24"/>
      <c r="D38" s="25"/>
      <c r="E38" s="26"/>
      <c r="F38" s="111"/>
      <c r="G38" s="112" t="s">
        <v>24</v>
      </c>
      <c r="H38" s="113">
        <f>SUM(H29:H37)</f>
        <v>46.094999999999999</v>
      </c>
      <c r="I38" s="114" t="s">
        <v>32</v>
      </c>
      <c r="J38" s="115">
        <f>ROUND(324*1*1, 2)</f>
        <v>324</v>
      </c>
      <c r="K38" s="116" t="s">
        <v>33</v>
      </c>
      <c r="L38" s="117">
        <f>ROUND(H38*J38,2)</f>
        <v>14934.78</v>
      </c>
    </row>
    <row r="39" spans="1:12" s="11" customFormat="1" x14ac:dyDescent="0.25">
      <c r="A39" s="118"/>
      <c r="B39" s="119"/>
      <c r="C39" s="120" t="s">
        <v>34</v>
      </c>
      <c r="D39" s="55"/>
      <c r="E39" s="55"/>
      <c r="F39" s="55"/>
      <c r="G39" s="55"/>
      <c r="H39" s="121"/>
      <c r="I39" s="150"/>
      <c r="J39" s="151"/>
      <c r="K39" s="124"/>
      <c r="L39" s="125"/>
    </row>
    <row r="40" spans="1:12" s="11" customFormat="1" x14ac:dyDescent="0.25">
      <c r="A40" s="152" t="s">
        <v>35</v>
      </c>
      <c r="B40" s="127">
        <v>4</v>
      </c>
      <c r="C40" s="153" t="s">
        <v>36</v>
      </c>
      <c r="D40" s="59"/>
      <c r="E40" s="59"/>
      <c r="F40" s="59"/>
      <c r="G40" s="60"/>
      <c r="H40" s="99"/>
      <c r="I40" s="100"/>
      <c r="J40" s="101"/>
      <c r="K40" s="101"/>
      <c r="L40" s="101"/>
    </row>
    <row r="41" spans="1:12" s="11" customFormat="1" x14ac:dyDescent="0.25">
      <c r="A41" s="96" t="s">
        <v>37</v>
      </c>
      <c r="B41" s="97">
        <f>ROUND($B$40 + 0.01,2)</f>
        <v>4.01</v>
      </c>
      <c r="C41" s="98" t="s">
        <v>38</v>
      </c>
      <c r="D41" s="64"/>
      <c r="E41" s="64"/>
      <c r="F41" s="64"/>
      <c r="G41" s="65"/>
      <c r="H41" s="99"/>
      <c r="I41" s="100"/>
      <c r="J41" s="101"/>
      <c r="K41" s="101"/>
      <c r="L41" s="101"/>
    </row>
    <row r="42" spans="1:12" s="11" customFormat="1" x14ac:dyDescent="0.25">
      <c r="A42" s="102"/>
      <c r="B42" s="103"/>
      <c r="C42" s="24"/>
      <c r="D42" s="131">
        <v>6</v>
      </c>
      <c r="E42" s="132">
        <v>1.2</v>
      </c>
      <c r="F42" s="107">
        <v>1.2</v>
      </c>
      <c r="G42" s="107">
        <v>0.1</v>
      </c>
      <c r="H42" s="107">
        <f t="shared" ref="H42:H49" si="2">ROUND(D42*E42*F42*G42,3)</f>
        <v>0.86399999999999999</v>
      </c>
      <c r="I42" s="108" t="str">
        <f t="shared" ref="I42:I49" si="3">IF(D42=0,0, IF(E42=0,"No.",IF(F42=0,"M",IF(G42=0,"Sq.M","Cu.M"))))</f>
        <v>Cu.M</v>
      </c>
      <c r="J42" s="101"/>
      <c r="K42" s="101"/>
      <c r="L42" s="101"/>
    </row>
    <row r="43" spans="1:12" s="11" customFormat="1" x14ac:dyDescent="0.25">
      <c r="A43" s="136"/>
      <c r="B43" s="110"/>
      <c r="C43" s="24"/>
      <c r="D43" s="131">
        <v>2</v>
      </c>
      <c r="E43" s="132">
        <v>4.8499999999999996</v>
      </c>
      <c r="F43" s="107">
        <v>0.25</v>
      </c>
      <c r="G43" s="133">
        <v>7.4999999999999997E-2</v>
      </c>
      <c r="H43" s="138">
        <f t="shared" si="2"/>
        <v>0.182</v>
      </c>
      <c r="I43" s="139" t="str">
        <f t="shared" si="3"/>
        <v>Cu.M</v>
      </c>
      <c r="J43" s="130"/>
      <c r="K43" s="101"/>
      <c r="L43" s="101"/>
    </row>
    <row r="44" spans="1:12" s="11" customFormat="1" x14ac:dyDescent="0.25">
      <c r="A44" s="136"/>
      <c r="B44" s="110"/>
      <c r="C44" s="24"/>
      <c r="D44" s="131">
        <v>3</v>
      </c>
      <c r="E44" s="132">
        <v>4.3</v>
      </c>
      <c r="F44" s="107">
        <v>0.25</v>
      </c>
      <c r="G44" s="133">
        <v>7.4999999999999997E-2</v>
      </c>
      <c r="H44" s="138">
        <f t="shared" si="2"/>
        <v>0.24199999999999999</v>
      </c>
      <c r="I44" s="139" t="str">
        <f t="shared" si="3"/>
        <v>Cu.M</v>
      </c>
      <c r="J44" s="130"/>
      <c r="K44" s="101"/>
      <c r="L44" s="101"/>
    </row>
    <row r="45" spans="1:12" s="11" customFormat="1" x14ac:dyDescent="0.25">
      <c r="A45" s="136"/>
      <c r="B45" s="110"/>
      <c r="C45" s="24"/>
      <c r="D45" s="104">
        <v>1</v>
      </c>
      <c r="E45" s="105">
        <v>7.25</v>
      </c>
      <c r="F45" s="106">
        <v>0.25</v>
      </c>
      <c r="G45" s="140">
        <v>7.4999999999999997E-2</v>
      </c>
      <c r="H45" s="142">
        <f t="shared" si="2"/>
        <v>0.13600000000000001</v>
      </c>
      <c r="I45" s="143" t="str">
        <f t="shared" si="3"/>
        <v>Cu.M</v>
      </c>
      <c r="J45" s="130"/>
      <c r="K45" s="101"/>
      <c r="L45" s="101"/>
    </row>
    <row r="46" spans="1:12" s="11" customFormat="1" x14ac:dyDescent="0.25">
      <c r="A46" s="136"/>
      <c r="B46" s="110"/>
      <c r="C46" s="24"/>
      <c r="D46" s="144">
        <v>1</v>
      </c>
      <c r="E46" s="145">
        <v>4.3499999999999996</v>
      </c>
      <c r="F46" s="154">
        <v>4.05</v>
      </c>
      <c r="G46" s="146">
        <v>7.4999999999999997E-2</v>
      </c>
      <c r="H46" s="148">
        <f t="shared" si="2"/>
        <v>1.321</v>
      </c>
      <c r="I46" s="149" t="str">
        <f t="shared" si="3"/>
        <v>Cu.M</v>
      </c>
      <c r="J46" s="101"/>
      <c r="K46" s="101"/>
      <c r="L46" s="101"/>
    </row>
    <row r="47" spans="1:12" s="11" customFormat="1" x14ac:dyDescent="0.25">
      <c r="A47" s="136"/>
      <c r="B47" s="110"/>
      <c r="C47" s="24"/>
      <c r="D47" s="131">
        <v>1</v>
      </c>
      <c r="E47" s="132">
        <v>4</v>
      </c>
      <c r="F47" s="107">
        <v>1</v>
      </c>
      <c r="G47" s="133">
        <v>7.4999999999999997E-2</v>
      </c>
      <c r="H47" s="138">
        <f t="shared" si="2"/>
        <v>0.3</v>
      </c>
      <c r="I47" s="108" t="str">
        <f t="shared" si="3"/>
        <v>Cu.M</v>
      </c>
      <c r="J47" s="101"/>
      <c r="K47" s="101"/>
      <c r="L47" s="101"/>
    </row>
    <row r="48" spans="1:12" s="11" customFormat="1" x14ac:dyDescent="0.25">
      <c r="A48" s="136"/>
      <c r="B48" s="110"/>
      <c r="C48" s="24"/>
      <c r="D48" s="131">
        <v>2</v>
      </c>
      <c r="E48" s="132">
        <v>5.0999999999999996</v>
      </c>
      <c r="F48" s="107">
        <v>0.45</v>
      </c>
      <c r="G48" s="133">
        <v>7.4999999999999997E-2</v>
      </c>
      <c r="H48" s="138">
        <f t="shared" si="2"/>
        <v>0.34399999999999997</v>
      </c>
      <c r="I48" s="108" t="str">
        <f t="shared" si="3"/>
        <v>Cu.M</v>
      </c>
      <c r="J48" s="101"/>
      <c r="K48" s="101"/>
      <c r="L48" s="101"/>
    </row>
    <row r="49" spans="1:12" s="11" customFormat="1" x14ac:dyDescent="0.25">
      <c r="A49" s="136"/>
      <c r="B49" s="110"/>
      <c r="C49" s="24"/>
      <c r="D49" s="104">
        <v>2</v>
      </c>
      <c r="E49" s="105">
        <v>4.55</v>
      </c>
      <c r="F49" s="106">
        <v>0.45</v>
      </c>
      <c r="G49" s="133">
        <v>7.4999999999999997E-2</v>
      </c>
      <c r="H49" s="138">
        <f t="shared" si="2"/>
        <v>0.307</v>
      </c>
      <c r="I49" s="108" t="str">
        <f t="shared" si="3"/>
        <v>Cu.M</v>
      </c>
      <c r="J49" s="101"/>
      <c r="K49" s="101"/>
      <c r="L49" s="101"/>
    </row>
    <row r="50" spans="1:12" s="11" customFormat="1" x14ac:dyDescent="0.25">
      <c r="A50" s="109"/>
      <c r="B50" s="110"/>
      <c r="C50" s="24"/>
      <c r="D50" s="25"/>
      <c r="E50" s="26"/>
      <c r="F50" s="111"/>
      <c r="G50" s="112" t="s">
        <v>24</v>
      </c>
      <c r="H50" s="113">
        <f>SUM(H39:H49)</f>
        <v>3.6959999999999997</v>
      </c>
      <c r="I50" s="114" t="s">
        <v>25</v>
      </c>
      <c r="J50" s="115">
        <f>ROUND(4006*1*1, 2)</f>
        <v>4006</v>
      </c>
      <c r="K50" s="116" t="s">
        <v>25</v>
      </c>
      <c r="L50" s="117">
        <f>ROUND(H50*J50,2)</f>
        <v>14806.18</v>
      </c>
    </row>
    <row r="51" spans="1:12" s="11" customFormat="1" x14ac:dyDescent="0.25">
      <c r="A51" s="118"/>
      <c r="B51" s="119"/>
      <c r="C51" s="120" t="s">
        <v>39</v>
      </c>
      <c r="D51" s="55"/>
      <c r="E51" s="55"/>
      <c r="F51" s="55"/>
      <c r="G51" s="55"/>
      <c r="H51" s="121"/>
      <c r="I51" s="150"/>
      <c r="J51" s="151"/>
      <c r="K51" s="124"/>
      <c r="L51" s="125"/>
    </row>
    <row r="52" spans="1:12" s="11" customFormat="1" x14ac:dyDescent="0.25">
      <c r="A52" s="126" t="s">
        <v>40</v>
      </c>
      <c r="B52" s="127">
        <v>5</v>
      </c>
      <c r="C52" s="128" t="s">
        <v>41</v>
      </c>
      <c r="D52" s="59"/>
      <c r="E52" s="59"/>
      <c r="F52" s="59"/>
      <c r="G52" s="60"/>
      <c r="H52" s="99"/>
      <c r="I52" s="100"/>
      <c r="J52" s="101"/>
      <c r="K52" s="101"/>
      <c r="L52" s="101"/>
    </row>
    <row r="53" spans="1:12" s="11" customFormat="1" x14ac:dyDescent="0.25">
      <c r="A53" s="102"/>
      <c r="B53" s="103"/>
      <c r="C53" s="24"/>
      <c r="D53" s="131">
        <v>2</v>
      </c>
      <c r="E53" s="132">
        <v>4.8499999999999996</v>
      </c>
      <c r="F53" s="133">
        <v>0.25</v>
      </c>
      <c r="G53" s="134"/>
      <c r="H53" s="107">
        <f>ROUND(D53*E53*F53,3)</f>
        <v>2.4249999999999998</v>
      </c>
      <c r="I53" s="108" t="str">
        <f>IF(D53=0,0, IF(E53=0,"No.",IF(F53=0,"M",IF(G53=0,"Sq.M","Cu.M"))))</f>
        <v>Sq.M</v>
      </c>
      <c r="J53" s="101"/>
      <c r="K53" s="101"/>
      <c r="L53" s="101"/>
    </row>
    <row r="54" spans="1:12" s="11" customFormat="1" x14ac:dyDescent="0.25">
      <c r="A54" s="136"/>
      <c r="B54" s="110"/>
      <c r="C54" s="24"/>
      <c r="D54" s="131">
        <v>3</v>
      </c>
      <c r="E54" s="132">
        <v>4.3</v>
      </c>
      <c r="F54" s="133">
        <v>0.25</v>
      </c>
      <c r="G54" s="137"/>
      <c r="H54" s="138">
        <f>ROUND(D54*E54*F54,3)</f>
        <v>3.2250000000000001</v>
      </c>
      <c r="I54" s="108" t="str">
        <f>IF(D54=0,0, IF(E54=0,"No.",IF(F54=0,"M",IF(G54=0,"Sq.M","Cu.M"))))</f>
        <v>Sq.M</v>
      </c>
      <c r="J54" s="101"/>
      <c r="K54" s="101"/>
      <c r="L54" s="101"/>
    </row>
    <row r="55" spans="1:12" s="11" customFormat="1" x14ac:dyDescent="0.25">
      <c r="A55" s="136"/>
      <c r="B55" s="110"/>
      <c r="C55" s="24"/>
      <c r="D55" s="104">
        <v>1</v>
      </c>
      <c r="E55" s="105">
        <v>7.25</v>
      </c>
      <c r="F55" s="140">
        <v>0.125</v>
      </c>
      <c r="G55" s="137"/>
      <c r="H55" s="138">
        <f>ROUND(D55*E55*F55,3)</f>
        <v>0.90600000000000003</v>
      </c>
      <c r="I55" s="108" t="str">
        <f>IF(D55=0,0, IF(E55=0,"No.",IF(F55=0,"M",IF(G55=0,"Sq.M","Cu.M"))))</f>
        <v>Sq.M</v>
      </c>
      <c r="J55" s="101"/>
      <c r="K55" s="101"/>
      <c r="L55" s="101"/>
    </row>
    <row r="56" spans="1:12" s="11" customFormat="1" x14ac:dyDescent="0.25">
      <c r="A56" s="109"/>
      <c r="B56" s="110"/>
      <c r="C56" s="24"/>
      <c r="D56" s="25"/>
      <c r="E56" s="26"/>
      <c r="F56" s="111"/>
      <c r="G56" s="112" t="s">
        <v>24</v>
      </c>
      <c r="H56" s="113">
        <f>SUM(H51:H55)</f>
        <v>6.556</v>
      </c>
      <c r="I56" s="114" t="s">
        <v>32</v>
      </c>
      <c r="J56" s="115">
        <f>ROUND(269*1*1, 2)</f>
        <v>269</v>
      </c>
      <c r="K56" s="116" t="s">
        <v>33</v>
      </c>
      <c r="L56" s="117">
        <f>ROUND(H56*J56,2)</f>
        <v>1763.56</v>
      </c>
    </row>
    <row r="57" spans="1:12" s="11" customFormat="1" x14ac:dyDescent="0.25">
      <c r="A57" s="118"/>
      <c r="B57" s="119"/>
      <c r="C57" s="120" t="s">
        <v>42</v>
      </c>
      <c r="D57" s="55"/>
      <c r="E57" s="55"/>
      <c r="F57" s="55"/>
      <c r="G57" s="55"/>
      <c r="H57" s="121"/>
      <c r="I57" s="150"/>
      <c r="J57" s="151"/>
      <c r="K57" s="124"/>
      <c r="L57" s="125"/>
    </row>
    <row r="58" spans="1:12" s="11" customFormat="1" x14ac:dyDescent="0.25">
      <c r="A58" s="152" t="s">
        <v>43</v>
      </c>
      <c r="B58" s="127">
        <v>6</v>
      </c>
      <c r="C58" s="153" t="s">
        <v>44</v>
      </c>
      <c r="D58" s="59"/>
      <c r="E58" s="59"/>
      <c r="F58" s="59"/>
      <c r="G58" s="60"/>
      <c r="H58" s="99"/>
      <c r="I58" s="100"/>
      <c r="J58" s="101"/>
      <c r="K58" s="101"/>
      <c r="L58" s="101"/>
    </row>
    <row r="59" spans="1:12" s="11" customFormat="1" x14ac:dyDescent="0.25">
      <c r="A59" s="96" t="s">
        <v>45</v>
      </c>
      <c r="B59" s="97">
        <f>ROUND($B$58 + 0.01,2)</f>
        <v>6.01</v>
      </c>
      <c r="C59" s="98" t="s">
        <v>46</v>
      </c>
      <c r="D59" s="64"/>
      <c r="E59" s="64"/>
      <c r="F59" s="64"/>
      <c r="G59" s="65"/>
      <c r="H59" s="99"/>
      <c r="I59" s="100"/>
      <c r="J59" s="101"/>
      <c r="K59" s="101"/>
      <c r="L59" s="101"/>
    </row>
    <row r="60" spans="1:12" s="11" customFormat="1" x14ac:dyDescent="0.25">
      <c r="A60" s="102"/>
      <c r="B60" s="103"/>
      <c r="C60" s="24"/>
      <c r="D60" s="131">
        <v>1</v>
      </c>
      <c r="E60" s="132">
        <v>22.6</v>
      </c>
      <c r="F60" s="107">
        <v>0.25</v>
      </c>
      <c r="G60" s="107">
        <v>0.6</v>
      </c>
      <c r="H60" s="107">
        <f>ROUND(D60*E60*F60*G60,3)</f>
        <v>3.39</v>
      </c>
      <c r="I60" s="108" t="str">
        <f>IF(D60=0,0, IF(E60=0,"No.",IF(F60=0,"M",IF(G60=0,"Sq.M","Cu.M"))))</f>
        <v>Cu.M</v>
      </c>
      <c r="J60" s="101"/>
      <c r="K60" s="101"/>
      <c r="L60" s="101"/>
    </row>
    <row r="61" spans="1:12" s="11" customFormat="1" x14ac:dyDescent="0.25">
      <c r="A61" s="136"/>
      <c r="B61" s="110"/>
      <c r="C61" s="24"/>
      <c r="D61" s="131">
        <v>1</v>
      </c>
      <c r="E61" s="132">
        <v>6</v>
      </c>
      <c r="F61" s="107">
        <v>0.25</v>
      </c>
      <c r="G61" s="133">
        <v>0.3</v>
      </c>
      <c r="H61" s="138">
        <f>ROUND(D61*E61*F61*G61,3)</f>
        <v>0.45</v>
      </c>
      <c r="I61" s="108" t="str">
        <f>IF(D61=0,0, IF(E61=0,"No.",IF(F61=0,"M",IF(G61=0,"Sq.M","Cu.M"))))</f>
        <v>Cu.M</v>
      </c>
      <c r="J61" s="101"/>
      <c r="K61" s="101"/>
      <c r="L61" s="101"/>
    </row>
    <row r="62" spans="1:12" s="11" customFormat="1" x14ac:dyDescent="0.25">
      <c r="A62" s="136"/>
      <c r="B62" s="110"/>
      <c r="C62" s="24"/>
      <c r="D62" s="104">
        <v>1</v>
      </c>
      <c r="E62" s="105">
        <v>6.4</v>
      </c>
      <c r="F62" s="106">
        <v>0.25</v>
      </c>
      <c r="G62" s="133">
        <v>1.7</v>
      </c>
      <c r="H62" s="138">
        <f>ROUND(D62*E62*F62*G62,3)</f>
        <v>2.72</v>
      </c>
      <c r="I62" s="108" t="str">
        <f>IF(D62=0,0, IF(E62=0,"No.",IF(F62=0,"M",IF(G62=0,"Sq.M","Cu.M"))))</f>
        <v>Cu.M</v>
      </c>
      <c r="J62" s="101"/>
      <c r="K62" s="101"/>
      <c r="L62" s="101"/>
    </row>
    <row r="63" spans="1:12" s="11" customFormat="1" x14ac:dyDescent="0.25">
      <c r="A63" s="109"/>
      <c r="B63" s="110"/>
      <c r="C63" s="24"/>
      <c r="D63" s="25"/>
      <c r="E63" s="26"/>
      <c r="F63" s="111"/>
      <c r="G63" s="112" t="s">
        <v>24</v>
      </c>
      <c r="H63" s="113">
        <f>SUM(H57:H62)</f>
        <v>6.5600000000000005</v>
      </c>
      <c r="I63" s="114" t="s">
        <v>25</v>
      </c>
      <c r="J63" s="115">
        <f>ROUND(4896*1*1, 2)</f>
        <v>4896</v>
      </c>
      <c r="K63" s="116" t="s">
        <v>47</v>
      </c>
      <c r="L63" s="117">
        <f>ROUND(H63*J63,2)</f>
        <v>32117.759999999998</v>
      </c>
    </row>
    <row r="64" spans="1:12" s="11" customFormat="1" x14ac:dyDescent="0.25">
      <c r="A64" s="118"/>
      <c r="B64" s="119"/>
      <c r="C64" s="120" t="s">
        <v>42</v>
      </c>
      <c r="D64" s="55"/>
      <c r="E64" s="55"/>
      <c r="F64" s="55"/>
      <c r="G64" s="55"/>
      <c r="H64" s="121"/>
      <c r="I64" s="150"/>
      <c r="J64" s="151"/>
      <c r="K64" s="124"/>
      <c r="L64" s="125"/>
    </row>
    <row r="65" spans="1:12" s="11" customFormat="1" x14ac:dyDescent="0.25">
      <c r="A65" s="152" t="s">
        <v>43</v>
      </c>
      <c r="B65" s="127">
        <v>7</v>
      </c>
      <c r="C65" s="153" t="s">
        <v>44</v>
      </c>
      <c r="D65" s="59"/>
      <c r="E65" s="59"/>
      <c r="F65" s="59"/>
      <c r="G65" s="60"/>
      <c r="H65" s="99"/>
      <c r="I65" s="100"/>
      <c r="J65" s="101"/>
      <c r="K65" s="101"/>
      <c r="L65" s="101"/>
    </row>
    <row r="66" spans="1:12" s="11" customFormat="1" x14ac:dyDescent="0.25">
      <c r="A66" s="96" t="s">
        <v>48</v>
      </c>
      <c r="B66" s="97">
        <f>ROUND($B$65 + 0.01,2)</f>
        <v>7.01</v>
      </c>
      <c r="C66" s="98" t="s">
        <v>49</v>
      </c>
      <c r="D66" s="64"/>
      <c r="E66" s="64"/>
      <c r="F66" s="64"/>
      <c r="G66" s="65"/>
      <c r="H66" s="99"/>
      <c r="I66" s="100"/>
      <c r="J66" s="101"/>
      <c r="K66" s="101"/>
      <c r="L66" s="101"/>
    </row>
    <row r="67" spans="1:12" s="11" customFormat="1" x14ac:dyDescent="0.25">
      <c r="A67" s="102"/>
      <c r="B67" s="103"/>
      <c r="C67" s="24"/>
      <c r="D67" s="131">
        <v>2</v>
      </c>
      <c r="E67" s="132">
        <v>4.3499999999999996</v>
      </c>
      <c r="F67" s="107">
        <v>0.25</v>
      </c>
      <c r="G67" s="107">
        <v>2.7</v>
      </c>
      <c r="H67" s="107">
        <f>ROUND(D67*E67*F67*G67,3)</f>
        <v>5.8730000000000002</v>
      </c>
      <c r="I67" s="108" t="str">
        <f>IF(D67=0,0, IF(E67=0,"No.",IF(F67=0,"M",IF(G67=0,"Sq.M","Cu.M"))))</f>
        <v>Cu.M</v>
      </c>
      <c r="J67" s="101"/>
      <c r="K67" s="101"/>
      <c r="L67" s="101"/>
    </row>
    <row r="68" spans="1:12" s="11" customFormat="1" x14ac:dyDescent="0.25">
      <c r="A68" s="136"/>
      <c r="B68" s="110"/>
      <c r="C68" s="24"/>
      <c r="D68" s="131">
        <v>3</v>
      </c>
      <c r="E68" s="132">
        <v>4.05</v>
      </c>
      <c r="F68" s="107">
        <v>0.25</v>
      </c>
      <c r="G68" s="133">
        <v>2.6</v>
      </c>
      <c r="H68" s="138">
        <f>ROUND(D68*E68*F68*G68,3)</f>
        <v>7.8979999999999997</v>
      </c>
      <c r="I68" s="108" t="str">
        <f>IF(D68=0,0, IF(E68=0,"No.",IF(F68=0,"M",IF(G68=0,"Sq.M","Cu.M"))))</f>
        <v>Cu.M</v>
      </c>
      <c r="J68" s="101"/>
      <c r="K68" s="101"/>
      <c r="L68" s="101"/>
    </row>
    <row r="69" spans="1:12" s="11" customFormat="1" x14ac:dyDescent="0.25">
      <c r="A69" s="136"/>
      <c r="B69" s="110"/>
      <c r="C69" s="24"/>
      <c r="D69" s="131">
        <v>-1</v>
      </c>
      <c r="E69" s="132">
        <v>2.0499999999999998</v>
      </c>
      <c r="F69" s="107">
        <v>0.25</v>
      </c>
      <c r="G69" s="133">
        <v>2.1</v>
      </c>
      <c r="H69" s="138">
        <f>ROUND(D69*E69*F69*G69,3)</f>
        <v>-1.0760000000000001</v>
      </c>
      <c r="I69" s="108" t="str">
        <f>IF(D69=0,0, IF(E69=0,"No.",IF(F69=0,"M",IF(G69=0,"Sq.M","Cu.M"))))</f>
        <v>Cu.M</v>
      </c>
      <c r="J69" s="101"/>
      <c r="K69" s="101"/>
      <c r="L69" s="101"/>
    </row>
    <row r="70" spans="1:12" s="11" customFormat="1" x14ac:dyDescent="0.25">
      <c r="A70" s="136"/>
      <c r="B70" s="110"/>
      <c r="C70" s="24"/>
      <c r="D70" s="104">
        <v>-10</v>
      </c>
      <c r="E70" s="105">
        <v>0.6</v>
      </c>
      <c r="F70" s="106">
        <v>0.25</v>
      </c>
      <c r="G70" s="133">
        <v>0.45</v>
      </c>
      <c r="H70" s="138">
        <f>ROUND(D70*E70*F70*G70,3)</f>
        <v>-0.67500000000000004</v>
      </c>
      <c r="I70" s="108" t="str">
        <f>IF(D70=0,0, IF(E70=0,"No.",IF(F70=0,"M",IF(G70=0,"Sq.M","Cu.M"))))</f>
        <v>Cu.M</v>
      </c>
      <c r="J70" s="101"/>
      <c r="K70" s="101"/>
      <c r="L70" s="101"/>
    </row>
    <row r="71" spans="1:12" s="11" customFormat="1" x14ac:dyDescent="0.25">
      <c r="A71" s="109"/>
      <c r="B71" s="110"/>
      <c r="C71" s="24"/>
      <c r="D71" s="25"/>
      <c r="E71" s="26"/>
      <c r="F71" s="111"/>
      <c r="G71" s="112" t="s">
        <v>24</v>
      </c>
      <c r="H71" s="113">
        <f>SUM(H64:H70)</f>
        <v>12.02</v>
      </c>
      <c r="I71" s="114" t="s">
        <v>25</v>
      </c>
      <c r="J71" s="115">
        <f>ROUND(5119*1*1, 2)</f>
        <v>5119</v>
      </c>
      <c r="K71" s="116" t="s">
        <v>47</v>
      </c>
      <c r="L71" s="117">
        <f>ROUND(H71*J71,2)</f>
        <v>61530.38</v>
      </c>
    </row>
    <row r="72" spans="1:12" s="11" customFormat="1" x14ac:dyDescent="0.25">
      <c r="A72" s="118"/>
      <c r="B72" s="119"/>
      <c r="C72" s="120" t="s">
        <v>50</v>
      </c>
      <c r="D72" s="55"/>
      <c r="E72" s="55"/>
      <c r="F72" s="55"/>
      <c r="G72" s="55"/>
      <c r="H72" s="121"/>
      <c r="I72" s="150"/>
      <c r="J72" s="151"/>
      <c r="K72" s="124"/>
      <c r="L72" s="125"/>
    </row>
    <row r="73" spans="1:12" s="11" customFormat="1" x14ac:dyDescent="0.25">
      <c r="A73" s="126" t="s">
        <v>51</v>
      </c>
      <c r="B73" s="127">
        <v>8</v>
      </c>
      <c r="C73" s="128" t="s">
        <v>52</v>
      </c>
      <c r="D73" s="59"/>
      <c r="E73" s="59"/>
      <c r="F73" s="59"/>
      <c r="G73" s="60"/>
      <c r="H73" s="99"/>
      <c r="I73" s="100"/>
      <c r="J73" s="101"/>
      <c r="K73" s="101"/>
      <c r="L73" s="101"/>
    </row>
    <row r="74" spans="1:12" s="11" customFormat="1" x14ac:dyDescent="0.25">
      <c r="A74" s="102"/>
      <c r="B74" s="103"/>
      <c r="C74" s="24"/>
      <c r="D74" s="131">
        <v>1</v>
      </c>
      <c r="E74" s="132">
        <v>7.25</v>
      </c>
      <c r="F74" s="133">
        <v>2.7250000000000001</v>
      </c>
      <c r="G74" s="134"/>
      <c r="H74" s="107">
        <f>ROUND(D74*E74*F74,3)</f>
        <v>19.756</v>
      </c>
      <c r="I74" s="108" t="str">
        <f>IF(D74=0,0, IF(E74=0,"No.",IF(F74=0,"M",IF(G74=0,"Sq.M","Cu.M"))))</f>
        <v>Sq.M</v>
      </c>
      <c r="J74" s="101"/>
      <c r="K74" s="101"/>
      <c r="L74" s="101"/>
    </row>
    <row r="75" spans="1:12" s="11" customFormat="1" x14ac:dyDescent="0.25">
      <c r="A75" s="136"/>
      <c r="B75" s="110"/>
      <c r="C75" s="24"/>
      <c r="D75" s="131">
        <v>-3</v>
      </c>
      <c r="E75" s="132">
        <v>0.75</v>
      </c>
      <c r="F75" s="133">
        <v>1.95</v>
      </c>
      <c r="G75" s="137"/>
      <c r="H75" s="138">
        <f>ROUND(D75*E75*F75,3)</f>
        <v>-4.3879999999999999</v>
      </c>
      <c r="I75" s="108" t="str">
        <f>IF(D75=0,0, IF(E75=0,"No.",IF(F75=0,"M",IF(G75=0,"Sq.M","Cu.M"))))</f>
        <v>Sq.M</v>
      </c>
      <c r="J75" s="101"/>
      <c r="K75" s="101"/>
      <c r="L75" s="101"/>
    </row>
    <row r="76" spans="1:12" s="11" customFormat="1" x14ac:dyDescent="0.25">
      <c r="A76" s="136"/>
      <c r="B76" s="110"/>
      <c r="C76" s="24"/>
      <c r="D76" s="131">
        <v>1</v>
      </c>
      <c r="E76" s="132">
        <v>21.7</v>
      </c>
      <c r="F76" s="133">
        <v>0.3</v>
      </c>
      <c r="G76" s="137"/>
      <c r="H76" s="138">
        <f>ROUND(D76*E76*F76,3)</f>
        <v>6.51</v>
      </c>
      <c r="I76" s="108" t="str">
        <f>IF(D76=0,0, IF(E76=0,"No.",IF(F76=0,"M",IF(G76=0,"Sq.M","Cu.M"))))</f>
        <v>Sq.M</v>
      </c>
      <c r="J76" s="101"/>
      <c r="K76" s="101"/>
      <c r="L76" s="101"/>
    </row>
    <row r="77" spans="1:12" s="11" customFormat="1" x14ac:dyDescent="0.25">
      <c r="A77" s="136"/>
      <c r="B77" s="110"/>
      <c r="C77" s="24"/>
      <c r="D77" s="104">
        <v>1</v>
      </c>
      <c r="E77" s="105">
        <v>3.7250000000000001</v>
      </c>
      <c r="F77" s="140">
        <v>0.3</v>
      </c>
      <c r="G77" s="137"/>
      <c r="H77" s="138">
        <f>ROUND(D77*E77*F77,3)</f>
        <v>1.1180000000000001</v>
      </c>
      <c r="I77" s="108" t="str">
        <f>IF(D77=0,0, IF(E77=0,"No.",IF(F77=0,"M",IF(G77=0,"Sq.M","Cu.M"))))</f>
        <v>Sq.M</v>
      </c>
      <c r="J77" s="101"/>
      <c r="K77" s="101"/>
      <c r="L77" s="101"/>
    </row>
    <row r="78" spans="1:12" s="11" customFormat="1" x14ac:dyDescent="0.25">
      <c r="A78" s="109"/>
      <c r="B78" s="110"/>
      <c r="C78" s="24"/>
      <c r="D78" s="25"/>
      <c r="E78" s="26"/>
      <c r="F78" s="111"/>
      <c r="G78" s="112" t="s">
        <v>24</v>
      </c>
      <c r="H78" s="113">
        <f>SUM(H72:H77)</f>
        <v>22.995999999999999</v>
      </c>
      <c r="I78" s="114" t="s">
        <v>32</v>
      </c>
      <c r="J78" s="115">
        <f>ROUND(674*1*1, 2)</f>
        <v>674</v>
      </c>
      <c r="K78" s="116" t="s">
        <v>33</v>
      </c>
      <c r="L78" s="117">
        <f>ROUND(H78*J78,2)</f>
        <v>15499.3</v>
      </c>
    </row>
    <row r="79" spans="1:12" s="11" customFormat="1" x14ac:dyDescent="0.25">
      <c r="A79" s="118"/>
      <c r="B79" s="119"/>
      <c r="C79" s="120" t="s">
        <v>53</v>
      </c>
      <c r="D79" s="55"/>
      <c r="E79" s="55"/>
      <c r="F79" s="55"/>
      <c r="G79" s="55"/>
      <c r="H79" s="121"/>
      <c r="I79" s="150"/>
      <c r="J79" s="151"/>
      <c r="K79" s="124"/>
      <c r="L79" s="125"/>
    </row>
    <row r="80" spans="1:12" s="11" customFormat="1" x14ac:dyDescent="0.25">
      <c r="A80" s="152" t="s">
        <v>54</v>
      </c>
      <c r="B80" s="127">
        <v>9</v>
      </c>
      <c r="C80" s="153" t="s">
        <v>55</v>
      </c>
      <c r="D80" s="59"/>
      <c r="E80" s="59"/>
      <c r="F80" s="59"/>
      <c r="G80" s="60"/>
      <c r="H80" s="99"/>
      <c r="I80" s="100"/>
      <c r="J80" s="101"/>
      <c r="K80" s="101"/>
      <c r="L80" s="101"/>
    </row>
    <row r="81" spans="1:12" s="11" customFormat="1" x14ac:dyDescent="0.25">
      <c r="A81" s="96" t="s">
        <v>56</v>
      </c>
      <c r="B81" s="97">
        <f>ROUND($B$80 + 0.01,2)</f>
        <v>9.01</v>
      </c>
      <c r="C81" s="98" t="s">
        <v>57</v>
      </c>
      <c r="D81" s="64"/>
      <c r="E81" s="64"/>
      <c r="F81" s="64"/>
      <c r="G81" s="65"/>
      <c r="H81" s="99"/>
      <c r="I81" s="100"/>
      <c r="J81" s="101"/>
      <c r="K81" s="101"/>
      <c r="L81" s="101"/>
    </row>
    <row r="82" spans="1:12" s="11" customFormat="1" x14ac:dyDescent="0.25">
      <c r="A82" s="102"/>
      <c r="B82" s="103"/>
      <c r="C82" s="24"/>
      <c r="D82" s="104">
        <v>1</v>
      </c>
      <c r="E82" s="105">
        <v>0.66</v>
      </c>
      <c r="F82" s="106">
        <v>18.829999999999998</v>
      </c>
      <c r="G82" s="107">
        <v>1</v>
      </c>
      <c r="H82" s="107">
        <f>ROUND(D82*E82*F82*G82,3)</f>
        <v>12.428000000000001</v>
      </c>
      <c r="I82" s="108" t="str">
        <f>IF(D82=0,0, IF(E82=0,"No.",IF(F82=0,"M",IF(G82=0,"Sq.M","Cu.M"))))</f>
        <v>Cu.M</v>
      </c>
      <c r="J82" s="101"/>
      <c r="K82" s="101"/>
      <c r="L82" s="101"/>
    </row>
    <row r="83" spans="1:12" s="11" customFormat="1" x14ac:dyDescent="0.25">
      <c r="A83" s="109"/>
      <c r="B83" s="110"/>
      <c r="C83" s="24"/>
      <c r="D83" s="25"/>
      <c r="E83" s="26"/>
      <c r="F83" s="111"/>
      <c r="G83" s="112" t="s">
        <v>24</v>
      </c>
      <c r="H83" s="113">
        <f>SUM(H79:H82)</f>
        <v>12.428000000000001</v>
      </c>
      <c r="I83" s="114" t="s">
        <v>25</v>
      </c>
      <c r="J83" s="115">
        <v>7754</v>
      </c>
      <c r="K83" s="116" t="s">
        <v>26</v>
      </c>
      <c r="L83" s="117">
        <f>ROUND(H83*J83*0.01,2)</f>
        <v>963.67</v>
      </c>
    </row>
    <row r="84" spans="1:12" s="11" customFormat="1" x14ac:dyDescent="0.25">
      <c r="A84" s="118"/>
      <c r="B84" s="119"/>
      <c r="C84" s="120" t="s">
        <v>58</v>
      </c>
      <c r="D84" s="55"/>
      <c r="E84" s="55"/>
      <c r="F84" s="55"/>
      <c r="G84" s="55"/>
      <c r="H84" s="121"/>
      <c r="I84" s="150"/>
      <c r="J84" s="151"/>
      <c r="K84" s="124"/>
      <c r="L84" s="125"/>
    </row>
    <row r="85" spans="1:12" s="11" customFormat="1" x14ac:dyDescent="0.25">
      <c r="A85" s="126" t="s">
        <v>59</v>
      </c>
      <c r="B85" s="127">
        <v>10</v>
      </c>
      <c r="C85" s="128" t="s">
        <v>60</v>
      </c>
      <c r="D85" s="59"/>
      <c r="E85" s="59"/>
      <c r="F85" s="59"/>
      <c r="G85" s="60"/>
      <c r="H85" s="99"/>
      <c r="I85" s="100"/>
      <c r="J85" s="101"/>
      <c r="K85" s="101"/>
      <c r="L85" s="101"/>
    </row>
    <row r="86" spans="1:12" s="11" customFormat="1" x14ac:dyDescent="0.25">
      <c r="A86" s="102"/>
      <c r="B86" s="103"/>
      <c r="C86" s="24"/>
      <c r="D86" s="131">
        <v>1</v>
      </c>
      <c r="E86" s="132">
        <v>4.3499999999999996</v>
      </c>
      <c r="F86" s="107">
        <v>4.05</v>
      </c>
      <c r="G86" s="107">
        <v>0.6</v>
      </c>
      <c r="H86" s="107">
        <f>ROUND(D86*E86*F86*G86,3)</f>
        <v>10.571</v>
      </c>
      <c r="I86" s="108" t="str">
        <f>IF(D86=0,0, IF(E86=0,"No.",IF(F86=0,"M",IF(G86=0,"Sq.M","Cu.M"))))</f>
        <v>Cu.M</v>
      </c>
      <c r="J86" s="101"/>
      <c r="K86" s="101"/>
      <c r="L86" s="101"/>
    </row>
    <row r="87" spans="1:12" s="11" customFormat="1" x14ac:dyDescent="0.25">
      <c r="A87" s="136"/>
      <c r="B87" s="110"/>
      <c r="C87" s="24"/>
      <c r="D87" s="104">
        <v>1</v>
      </c>
      <c r="E87" s="105">
        <v>4</v>
      </c>
      <c r="F87" s="106">
        <v>1</v>
      </c>
      <c r="G87" s="133">
        <v>0.22500000000000001</v>
      </c>
      <c r="H87" s="138">
        <f>ROUND(D87*E87*F87*G87,3)</f>
        <v>0.9</v>
      </c>
      <c r="I87" s="108" t="str">
        <f>IF(D87=0,0, IF(E87=0,"No.",IF(F87=0,"M",IF(G87=0,"Sq.M","Cu.M"))))</f>
        <v>Cu.M</v>
      </c>
      <c r="J87" s="101"/>
      <c r="K87" s="101"/>
      <c r="L87" s="101"/>
    </row>
    <row r="88" spans="1:12" s="11" customFormat="1" x14ac:dyDescent="0.25">
      <c r="A88" s="109"/>
      <c r="B88" s="110"/>
      <c r="C88" s="24"/>
      <c r="D88" s="25"/>
      <c r="E88" s="26"/>
      <c r="F88" s="111"/>
      <c r="G88" s="112" t="s">
        <v>24</v>
      </c>
      <c r="H88" s="113">
        <f>SUM(H84:H87)</f>
        <v>11.471</v>
      </c>
      <c r="I88" s="114" t="s">
        <v>25</v>
      </c>
      <c r="J88" s="115">
        <v>52107</v>
      </c>
      <c r="K88" s="116" t="s">
        <v>26</v>
      </c>
      <c r="L88" s="117">
        <f>ROUND(H88*J88*0.01,2)</f>
        <v>5977.19</v>
      </c>
    </row>
    <row r="89" spans="1:12" s="11" customFormat="1" x14ac:dyDescent="0.25">
      <c r="A89" s="118"/>
      <c r="B89" s="119"/>
      <c r="C89" s="120" t="s">
        <v>61</v>
      </c>
      <c r="D89" s="55"/>
      <c r="E89" s="55"/>
      <c r="F89" s="55"/>
      <c r="G89" s="55"/>
      <c r="H89" s="121"/>
      <c r="I89" s="150"/>
      <c r="J89" s="151"/>
      <c r="K89" s="124"/>
      <c r="L89" s="125"/>
    </row>
    <row r="90" spans="1:12" s="11" customFormat="1" x14ac:dyDescent="0.25">
      <c r="A90" s="152" t="s">
        <v>62</v>
      </c>
      <c r="B90" s="127">
        <v>11</v>
      </c>
      <c r="C90" s="153" t="s">
        <v>63</v>
      </c>
      <c r="D90" s="59"/>
      <c r="E90" s="59"/>
      <c r="F90" s="59"/>
      <c r="G90" s="60"/>
      <c r="H90" s="99"/>
      <c r="I90" s="100"/>
      <c r="J90" s="101"/>
      <c r="K90" s="101"/>
      <c r="L90" s="101"/>
    </row>
    <row r="91" spans="1:12" s="11" customFormat="1" x14ac:dyDescent="0.25">
      <c r="A91" s="96" t="s">
        <v>64</v>
      </c>
      <c r="B91" s="97">
        <f>ROUND($B$90 + 0.01,2)</f>
        <v>11.01</v>
      </c>
      <c r="C91" s="98" t="s">
        <v>65</v>
      </c>
      <c r="D91" s="64"/>
      <c r="E91" s="64"/>
      <c r="F91" s="64"/>
      <c r="G91" s="65"/>
      <c r="H91" s="99"/>
      <c r="I91" s="100"/>
      <c r="J91" s="101"/>
      <c r="K91" s="101"/>
      <c r="L91" s="101"/>
    </row>
    <row r="92" spans="1:12" s="11" customFormat="1" x14ac:dyDescent="0.25">
      <c r="A92" s="102"/>
      <c r="B92" s="103"/>
      <c r="C92" s="24"/>
      <c r="D92" s="131">
        <v>6</v>
      </c>
      <c r="E92" s="132">
        <v>4.8</v>
      </c>
      <c r="F92" s="133">
        <v>0.2</v>
      </c>
      <c r="G92" s="134"/>
      <c r="H92" s="107">
        <f t="shared" ref="H92:H98" si="4">ROUND(D92*E92*F92,3)</f>
        <v>5.76</v>
      </c>
      <c r="I92" s="108" t="str">
        <f t="shared" ref="I92:I98" si="5">IF(D92=0,0, IF(E92=0,"No.",IF(F92=0,"M",IF(G92=0,"Sq.M","Cu.M"))))</f>
        <v>Sq.M</v>
      </c>
      <c r="J92" s="101"/>
      <c r="K92" s="101"/>
      <c r="L92" s="101"/>
    </row>
    <row r="93" spans="1:12" s="11" customFormat="1" x14ac:dyDescent="0.25">
      <c r="A93" s="136"/>
      <c r="B93" s="110"/>
      <c r="C93" s="24"/>
      <c r="D93" s="131">
        <v>6</v>
      </c>
      <c r="E93" s="132">
        <v>1.6</v>
      </c>
      <c r="F93" s="133">
        <v>0.3</v>
      </c>
      <c r="G93" s="137"/>
      <c r="H93" s="138">
        <f t="shared" si="4"/>
        <v>2.88</v>
      </c>
      <c r="I93" s="108" t="str">
        <f t="shared" si="5"/>
        <v>Sq.M</v>
      </c>
      <c r="J93" s="101"/>
      <c r="K93" s="101"/>
      <c r="L93" s="101"/>
    </row>
    <row r="94" spans="1:12" s="11" customFormat="1" x14ac:dyDescent="0.25">
      <c r="A94" s="136"/>
      <c r="B94" s="110"/>
      <c r="C94" s="24"/>
      <c r="D94" s="131">
        <v>4</v>
      </c>
      <c r="E94" s="132">
        <v>4.8499999999999996</v>
      </c>
      <c r="F94" s="133">
        <v>0.25</v>
      </c>
      <c r="G94" s="137"/>
      <c r="H94" s="138">
        <f t="shared" si="4"/>
        <v>4.8499999999999996</v>
      </c>
      <c r="I94" s="108" t="str">
        <f t="shared" si="5"/>
        <v>Sq.M</v>
      </c>
      <c r="J94" s="101"/>
      <c r="K94" s="101"/>
      <c r="L94" s="101"/>
    </row>
    <row r="95" spans="1:12" s="11" customFormat="1" x14ac:dyDescent="0.25">
      <c r="A95" s="136"/>
      <c r="B95" s="110"/>
      <c r="C95" s="24"/>
      <c r="D95" s="131">
        <v>6</v>
      </c>
      <c r="E95" s="132">
        <v>4.3</v>
      </c>
      <c r="F95" s="133">
        <v>0.3</v>
      </c>
      <c r="G95" s="137"/>
      <c r="H95" s="138">
        <f t="shared" si="4"/>
        <v>7.74</v>
      </c>
      <c r="I95" s="108" t="str">
        <f t="shared" si="5"/>
        <v>Sq.M</v>
      </c>
      <c r="J95" s="101"/>
      <c r="K95" s="101"/>
      <c r="L95" s="101"/>
    </row>
    <row r="96" spans="1:12" s="11" customFormat="1" x14ac:dyDescent="0.25">
      <c r="A96" s="136"/>
      <c r="B96" s="110"/>
      <c r="C96" s="24"/>
      <c r="D96" s="131">
        <v>2</v>
      </c>
      <c r="E96" s="132">
        <v>7.25</v>
      </c>
      <c r="F96" s="133">
        <v>0.25</v>
      </c>
      <c r="G96" s="137"/>
      <c r="H96" s="138">
        <f t="shared" si="4"/>
        <v>3.625</v>
      </c>
      <c r="I96" s="108" t="str">
        <f t="shared" si="5"/>
        <v>Sq.M</v>
      </c>
      <c r="J96" s="101"/>
      <c r="K96" s="101"/>
      <c r="L96" s="101"/>
    </row>
    <row r="97" spans="1:12" s="11" customFormat="1" x14ac:dyDescent="0.25">
      <c r="A97" s="136"/>
      <c r="B97" s="110"/>
      <c r="C97" s="24"/>
      <c r="D97" s="131">
        <v>1</v>
      </c>
      <c r="E97" s="132">
        <v>6</v>
      </c>
      <c r="F97" s="133">
        <v>0.125</v>
      </c>
      <c r="G97" s="137"/>
      <c r="H97" s="138">
        <f t="shared" si="4"/>
        <v>0.75</v>
      </c>
      <c r="I97" s="108" t="str">
        <f t="shared" si="5"/>
        <v>Sq.M</v>
      </c>
      <c r="J97" s="101"/>
      <c r="K97" s="101"/>
      <c r="L97" s="101"/>
    </row>
    <row r="98" spans="1:12" s="11" customFormat="1" x14ac:dyDescent="0.25">
      <c r="A98" s="136"/>
      <c r="B98" s="110"/>
      <c r="C98" s="24"/>
      <c r="D98" s="104">
        <v>1</v>
      </c>
      <c r="E98" s="105">
        <v>1.2</v>
      </c>
      <c r="F98" s="140">
        <v>1.5</v>
      </c>
      <c r="G98" s="137"/>
      <c r="H98" s="138">
        <f t="shared" si="4"/>
        <v>1.8</v>
      </c>
      <c r="I98" s="108" t="str">
        <f t="shared" si="5"/>
        <v>Sq.M</v>
      </c>
      <c r="J98" s="101"/>
      <c r="K98" s="101"/>
      <c r="L98" s="101"/>
    </row>
    <row r="99" spans="1:12" s="11" customFormat="1" x14ac:dyDescent="0.25">
      <c r="A99" s="109"/>
      <c r="B99" s="110"/>
      <c r="C99" s="24"/>
      <c r="D99" s="25"/>
      <c r="E99" s="26"/>
      <c r="F99" s="111"/>
      <c r="G99" s="112" t="s">
        <v>24</v>
      </c>
      <c r="H99" s="113">
        <f>SUM(H89:H98)</f>
        <v>27.405000000000001</v>
      </c>
      <c r="I99" s="114" t="s">
        <v>32</v>
      </c>
      <c r="J99" s="115">
        <f>ROUND(205*1*1, 2)</f>
        <v>205</v>
      </c>
      <c r="K99" s="116" t="s">
        <v>33</v>
      </c>
      <c r="L99" s="117">
        <f>ROUND(H99*J99,2)</f>
        <v>5618.03</v>
      </c>
    </row>
    <row r="100" spans="1:12" s="11" customFormat="1" x14ac:dyDescent="0.25">
      <c r="A100" s="118"/>
      <c r="B100" s="119"/>
      <c r="C100" s="120" t="s">
        <v>61</v>
      </c>
      <c r="D100" s="55"/>
      <c r="E100" s="55"/>
      <c r="F100" s="55"/>
      <c r="G100" s="55"/>
      <c r="H100" s="121"/>
      <c r="I100" s="150"/>
      <c r="J100" s="151"/>
      <c r="K100" s="124"/>
      <c r="L100" s="125"/>
    </row>
    <row r="101" spans="1:12" s="11" customFormat="1" x14ac:dyDescent="0.25">
      <c r="A101" s="152" t="s">
        <v>62</v>
      </c>
      <c r="B101" s="127">
        <v>12</v>
      </c>
      <c r="C101" s="153" t="s">
        <v>63</v>
      </c>
      <c r="D101" s="59"/>
      <c r="E101" s="59"/>
      <c r="F101" s="59"/>
      <c r="G101" s="60"/>
      <c r="H101" s="99"/>
      <c r="I101" s="100"/>
      <c r="J101" s="101"/>
      <c r="K101" s="101"/>
      <c r="L101" s="101"/>
    </row>
    <row r="102" spans="1:12" s="11" customFormat="1" x14ac:dyDescent="0.25">
      <c r="A102" s="96" t="s">
        <v>66</v>
      </c>
      <c r="B102" s="97">
        <f>ROUND($B$101 + 0.01,2)</f>
        <v>12.01</v>
      </c>
      <c r="C102" s="98" t="s">
        <v>67</v>
      </c>
      <c r="D102" s="64"/>
      <c r="E102" s="64"/>
      <c r="F102" s="64"/>
      <c r="G102" s="65"/>
      <c r="H102" s="99"/>
      <c r="I102" s="100"/>
      <c r="J102" s="101"/>
      <c r="K102" s="101"/>
      <c r="L102" s="101"/>
    </row>
    <row r="103" spans="1:12" s="11" customFormat="1" x14ac:dyDescent="0.25">
      <c r="A103" s="102"/>
      <c r="B103" s="103"/>
      <c r="C103" s="24"/>
      <c r="D103" s="131">
        <v>6</v>
      </c>
      <c r="E103" s="132">
        <v>1</v>
      </c>
      <c r="F103" s="133">
        <v>3.4750000000000001</v>
      </c>
      <c r="G103" s="134"/>
      <c r="H103" s="107">
        <f t="shared" ref="H103:H111" si="6">ROUND(D103*E103*F103,3)</f>
        <v>20.85</v>
      </c>
      <c r="I103" s="108" t="str">
        <f t="shared" ref="I103:I111" si="7">IF(D103=0,0, IF(E103=0,"No.",IF(F103=0,"M",IF(G103=0,"Sq.M","Cu.M"))))</f>
        <v>Sq.M</v>
      </c>
      <c r="J103" s="101"/>
      <c r="K103" s="101"/>
      <c r="L103" s="101"/>
    </row>
    <row r="104" spans="1:12" s="11" customFormat="1" x14ac:dyDescent="0.25">
      <c r="A104" s="136"/>
      <c r="B104" s="110"/>
      <c r="C104" s="24"/>
      <c r="D104" s="131">
        <v>4</v>
      </c>
      <c r="E104" s="132">
        <v>4.5999999999999996</v>
      </c>
      <c r="F104" s="133">
        <v>0.17499999999999999</v>
      </c>
      <c r="G104" s="137"/>
      <c r="H104" s="138">
        <f t="shared" si="6"/>
        <v>3.22</v>
      </c>
      <c r="I104" s="108" t="str">
        <f t="shared" si="7"/>
        <v>Sq.M</v>
      </c>
      <c r="J104" s="101"/>
      <c r="K104" s="101"/>
      <c r="L104" s="101"/>
    </row>
    <row r="105" spans="1:12" s="11" customFormat="1" x14ac:dyDescent="0.25">
      <c r="A105" s="136"/>
      <c r="B105" s="110"/>
      <c r="C105" s="24"/>
      <c r="D105" s="131">
        <v>6</v>
      </c>
      <c r="E105" s="132">
        <v>4.05</v>
      </c>
      <c r="F105" s="133">
        <v>0.27500000000000002</v>
      </c>
      <c r="G105" s="137"/>
      <c r="H105" s="138">
        <f t="shared" si="6"/>
        <v>6.6829999999999998</v>
      </c>
      <c r="I105" s="108" t="str">
        <f t="shared" si="7"/>
        <v>Sq.M</v>
      </c>
      <c r="J105" s="101"/>
      <c r="K105" s="101"/>
      <c r="L105" s="101"/>
    </row>
    <row r="106" spans="1:12" s="11" customFormat="1" x14ac:dyDescent="0.25">
      <c r="A106" s="136"/>
      <c r="B106" s="110"/>
      <c r="C106" s="24"/>
      <c r="D106" s="131">
        <v>2</v>
      </c>
      <c r="E106" s="132">
        <v>23.85</v>
      </c>
      <c r="F106" s="133">
        <v>0.15</v>
      </c>
      <c r="G106" s="137"/>
      <c r="H106" s="138">
        <f t="shared" si="6"/>
        <v>7.1550000000000002</v>
      </c>
      <c r="I106" s="108" t="str">
        <f t="shared" si="7"/>
        <v>Sq.M</v>
      </c>
      <c r="J106" s="101"/>
      <c r="K106" s="101"/>
      <c r="L106" s="101"/>
    </row>
    <row r="107" spans="1:12" s="11" customFormat="1" x14ac:dyDescent="0.25">
      <c r="A107" s="136"/>
      <c r="B107" s="110"/>
      <c r="C107" s="24"/>
      <c r="D107" s="131">
        <v>2</v>
      </c>
      <c r="E107" s="132">
        <v>7</v>
      </c>
      <c r="F107" s="133">
        <v>0.15</v>
      </c>
      <c r="G107" s="137"/>
      <c r="H107" s="138">
        <f t="shared" si="6"/>
        <v>2.1</v>
      </c>
      <c r="I107" s="108" t="str">
        <f t="shared" si="7"/>
        <v>Sq.M</v>
      </c>
      <c r="J107" s="101"/>
      <c r="K107" s="101"/>
      <c r="L107" s="101"/>
    </row>
    <row r="108" spans="1:12" s="11" customFormat="1" x14ac:dyDescent="0.25">
      <c r="A108" s="136"/>
      <c r="B108" s="110"/>
      <c r="C108" s="24"/>
      <c r="D108" s="131">
        <v>10</v>
      </c>
      <c r="E108" s="132">
        <v>0.45</v>
      </c>
      <c r="F108" s="133">
        <v>0.3</v>
      </c>
      <c r="G108" s="137"/>
      <c r="H108" s="138">
        <f t="shared" si="6"/>
        <v>1.35</v>
      </c>
      <c r="I108" s="108" t="str">
        <f t="shared" si="7"/>
        <v>Sq.M</v>
      </c>
      <c r="J108" s="101"/>
      <c r="K108" s="101"/>
      <c r="L108" s="101"/>
    </row>
    <row r="109" spans="1:12" s="11" customFormat="1" x14ac:dyDescent="0.25">
      <c r="A109" s="136"/>
      <c r="B109" s="110"/>
      <c r="C109" s="24"/>
      <c r="D109" s="131">
        <v>1</v>
      </c>
      <c r="E109" s="132">
        <v>5.7</v>
      </c>
      <c r="F109" s="133">
        <v>5.15</v>
      </c>
      <c r="G109" s="137"/>
      <c r="H109" s="138">
        <f t="shared" si="6"/>
        <v>29.355</v>
      </c>
      <c r="I109" s="108" t="str">
        <f t="shared" si="7"/>
        <v>Sq.M</v>
      </c>
      <c r="J109" s="101"/>
      <c r="K109" s="101"/>
      <c r="L109" s="101"/>
    </row>
    <row r="110" spans="1:12" s="11" customFormat="1" x14ac:dyDescent="0.25">
      <c r="A110" s="136"/>
      <c r="B110" s="110"/>
      <c r="C110" s="24"/>
      <c r="D110" s="131">
        <v>1</v>
      </c>
      <c r="E110" s="132">
        <v>21.7</v>
      </c>
      <c r="F110" s="133">
        <v>0.125</v>
      </c>
      <c r="G110" s="137"/>
      <c r="H110" s="138">
        <f t="shared" si="6"/>
        <v>2.7130000000000001</v>
      </c>
      <c r="I110" s="108" t="str">
        <f t="shared" si="7"/>
        <v>Sq.M</v>
      </c>
      <c r="J110" s="101"/>
      <c r="K110" s="101"/>
      <c r="L110" s="101"/>
    </row>
    <row r="111" spans="1:12" s="11" customFormat="1" x14ac:dyDescent="0.25">
      <c r="A111" s="136"/>
      <c r="B111" s="110"/>
      <c r="C111" s="24"/>
      <c r="D111" s="104">
        <v>1</v>
      </c>
      <c r="E111" s="105">
        <v>1</v>
      </c>
      <c r="F111" s="140">
        <v>1.5</v>
      </c>
      <c r="G111" s="137"/>
      <c r="H111" s="138">
        <f t="shared" si="6"/>
        <v>1.5</v>
      </c>
      <c r="I111" s="108" t="str">
        <f t="shared" si="7"/>
        <v>Sq.M</v>
      </c>
      <c r="J111" s="101"/>
      <c r="K111" s="101"/>
      <c r="L111" s="101"/>
    </row>
    <row r="112" spans="1:12" s="11" customFormat="1" x14ac:dyDescent="0.25">
      <c r="A112" s="109"/>
      <c r="B112" s="110"/>
      <c r="C112" s="24"/>
      <c r="D112" s="25"/>
      <c r="E112" s="26"/>
      <c r="F112" s="111"/>
      <c r="G112" s="112" t="s">
        <v>24</v>
      </c>
      <c r="H112" s="113">
        <f>SUM(H100:H111)</f>
        <v>74.926000000000002</v>
      </c>
      <c r="I112" s="114" t="s">
        <v>32</v>
      </c>
      <c r="J112" s="115">
        <f>ROUND(328*1*1, 2)</f>
        <v>328</v>
      </c>
      <c r="K112" s="116" t="s">
        <v>33</v>
      </c>
      <c r="L112" s="117">
        <f>ROUND(H112*J112,2)</f>
        <v>24575.73</v>
      </c>
    </row>
    <row r="113" spans="1:12" s="11" customFormat="1" x14ac:dyDescent="0.25">
      <c r="A113" s="118"/>
      <c r="B113" s="119"/>
      <c r="C113" s="120" t="s">
        <v>68</v>
      </c>
      <c r="D113" s="55"/>
      <c r="E113" s="55"/>
      <c r="F113" s="55"/>
      <c r="G113" s="55"/>
      <c r="H113" s="121"/>
      <c r="I113" s="150"/>
      <c r="J113" s="151"/>
      <c r="K113" s="124"/>
      <c r="L113" s="125"/>
    </row>
    <row r="114" spans="1:12" s="11" customFormat="1" x14ac:dyDescent="0.25">
      <c r="A114" s="152" t="s">
        <v>69</v>
      </c>
      <c r="B114" s="127">
        <v>13</v>
      </c>
      <c r="C114" s="153" t="s">
        <v>70</v>
      </c>
      <c r="D114" s="59"/>
      <c r="E114" s="59"/>
      <c r="F114" s="59"/>
      <c r="G114" s="60"/>
      <c r="H114" s="99"/>
      <c r="I114" s="100"/>
      <c r="J114" s="101"/>
      <c r="K114" s="101"/>
      <c r="L114" s="101"/>
    </row>
    <row r="115" spans="1:12" s="11" customFormat="1" x14ac:dyDescent="0.25">
      <c r="A115" s="96" t="s">
        <v>71</v>
      </c>
      <c r="B115" s="97">
        <f>ROUND($B$114 + 0.01,2)</f>
        <v>13.01</v>
      </c>
      <c r="C115" s="98" t="s">
        <v>72</v>
      </c>
      <c r="D115" s="64"/>
      <c r="E115" s="64"/>
      <c r="F115" s="64"/>
      <c r="G115" s="65"/>
      <c r="H115" s="99"/>
      <c r="I115" s="100"/>
      <c r="J115" s="101"/>
      <c r="K115" s="101"/>
      <c r="L115" s="101"/>
    </row>
    <row r="116" spans="1:12" s="11" customFormat="1" x14ac:dyDescent="0.25">
      <c r="A116" s="102"/>
      <c r="B116" s="103"/>
      <c r="C116" s="24"/>
      <c r="D116" s="131">
        <v>6</v>
      </c>
      <c r="E116" s="132">
        <v>1.2</v>
      </c>
      <c r="F116" s="107">
        <v>1.2</v>
      </c>
      <c r="G116" s="107">
        <v>0.2</v>
      </c>
      <c r="H116" s="107">
        <f t="shared" ref="H116:H132" si="8">ROUND(D116*E116*F116*G116,3)</f>
        <v>1.728</v>
      </c>
      <c r="I116" s="108" t="str">
        <f t="shared" ref="I116:I132" si="9">IF(D116=0,0, IF(E116=0,"No.",IF(F116=0,"M",IF(G116=0,"Sq.M","Cu.M"))))</f>
        <v>Cu.M</v>
      </c>
      <c r="J116" s="101"/>
      <c r="K116" s="101"/>
      <c r="L116" s="101"/>
    </row>
    <row r="117" spans="1:12" s="11" customFormat="1" x14ac:dyDescent="0.25">
      <c r="A117" s="136"/>
      <c r="B117" s="110"/>
      <c r="C117" s="24"/>
      <c r="D117" s="131">
        <v>6</v>
      </c>
      <c r="E117" s="132">
        <v>0.8</v>
      </c>
      <c r="F117" s="107">
        <v>0.8</v>
      </c>
      <c r="G117" s="133">
        <v>0.2</v>
      </c>
      <c r="H117" s="138">
        <f t="shared" si="8"/>
        <v>0.76800000000000002</v>
      </c>
      <c r="I117" s="108" t="str">
        <f t="shared" si="9"/>
        <v>Cu.M</v>
      </c>
      <c r="J117" s="101"/>
      <c r="K117" s="101"/>
      <c r="L117" s="101"/>
    </row>
    <row r="118" spans="1:12" s="11" customFormat="1" x14ac:dyDescent="0.25">
      <c r="A118" s="136"/>
      <c r="B118" s="110"/>
      <c r="C118" s="24"/>
      <c r="D118" s="131">
        <v>6</v>
      </c>
      <c r="E118" s="132">
        <v>0.4</v>
      </c>
      <c r="F118" s="107">
        <v>0.4</v>
      </c>
      <c r="G118" s="133">
        <v>0.3</v>
      </c>
      <c r="H118" s="138">
        <f t="shared" si="8"/>
        <v>0.28799999999999998</v>
      </c>
      <c r="I118" s="108" t="str">
        <f t="shared" si="9"/>
        <v>Cu.M</v>
      </c>
      <c r="J118" s="101"/>
      <c r="K118" s="101"/>
      <c r="L118" s="101"/>
    </row>
    <row r="119" spans="1:12" s="11" customFormat="1" x14ac:dyDescent="0.25">
      <c r="A119" s="136"/>
      <c r="B119" s="110"/>
      <c r="C119" s="24"/>
      <c r="D119" s="131">
        <v>6</v>
      </c>
      <c r="E119" s="132">
        <v>0.25</v>
      </c>
      <c r="F119" s="107">
        <v>0.25</v>
      </c>
      <c r="G119" s="133">
        <v>3.4750000000000001</v>
      </c>
      <c r="H119" s="138">
        <f t="shared" si="8"/>
        <v>1.3029999999999999</v>
      </c>
      <c r="I119" s="108" t="str">
        <f t="shared" si="9"/>
        <v>Cu.M</v>
      </c>
      <c r="J119" s="101"/>
      <c r="K119" s="101"/>
      <c r="L119" s="101"/>
    </row>
    <row r="120" spans="1:12" s="11" customFormat="1" x14ac:dyDescent="0.25">
      <c r="A120" s="136"/>
      <c r="B120" s="110"/>
      <c r="C120" s="24"/>
      <c r="D120" s="131">
        <v>2</v>
      </c>
      <c r="E120" s="132">
        <v>5.0999999999999996</v>
      </c>
      <c r="F120" s="107">
        <v>0.25</v>
      </c>
      <c r="G120" s="133">
        <v>0.25</v>
      </c>
      <c r="H120" s="138">
        <f t="shared" si="8"/>
        <v>0.63800000000000001</v>
      </c>
      <c r="I120" s="108" t="str">
        <f t="shared" si="9"/>
        <v>Cu.M</v>
      </c>
      <c r="J120" s="101"/>
      <c r="K120" s="101"/>
      <c r="L120" s="101"/>
    </row>
    <row r="121" spans="1:12" s="11" customFormat="1" x14ac:dyDescent="0.25">
      <c r="A121" s="136"/>
      <c r="B121" s="110"/>
      <c r="C121" s="24"/>
      <c r="D121" s="131">
        <v>3</v>
      </c>
      <c r="E121" s="132">
        <v>4.55</v>
      </c>
      <c r="F121" s="107">
        <v>0.25</v>
      </c>
      <c r="G121" s="133">
        <v>0.25</v>
      </c>
      <c r="H121" s="138">
        <f t="shared" si="8"/>
        <v>0.85299999999999998</v>
      </c>
      <c r="I121" s="108" t="str">
        <f t="shared" si="9"/>
        <v>Cu.M</v>
      </c>
      <c r="J121" s="101"/>
      <c r="K121" s="101"/>
      <c r="L121" s="101"/>
    </row>
    <row r="122" spans="1:12" s="11" customFormat="1" x14ac:dyDescent="0.25">
      <c r="A122" s="136"/>
      <c r="B122" s="110"/>
      <c r="C122" s="24"/>
      <c r="D122" s="131">
        <v>1</v>
      </c>
      <c r="E122" s="132">
        <v>7.25</v>
      </c>
      <c r="F122" s="107">
        <v>0.25</v>
      </c>
      <c r="G122" s="133">
        <v>0.25</v>
      </c>
      <c r="H122" s="138">
        <f t="shared" si="8"/>
        <v>0.45300000000000001</v>
      </c>
      <c r="I122" s="108" t="str">
        <f t="shared" si="9"/>
        <v>Cu.M</v>
      </c>
      <c r="J122" s="101"/>
      <c r="K122" s="101"/>
      <c r="L122" s="101"/>
    </row>
    <row r="123" spans="1:12" s="11" customFormat="1" x14ac:dyDescent="0.25">
      <c r="A123" s="136"/>
      <c r="B123" s="110"/>
      <c r="C123" s="24"/>
      <c r="D123" s="131">
        <v>1</v>
      </c>
      <c r="E123" s="132">
        <v>23.85</v>
      </c>
      <c r="F123" s="107">
        <v>0.25</v>
      </c>
      <c r="G123" s="133">
        <v>0.15</v>
      </c>
      <c r="H123" s="138">
        <f t="shared" si="8"/>
        <v>0.89400000000000002</v>
      </c>
      <c r="I123" s="108" t="str">
        <f t="shared" si="9"/>
        <v>Cu.M</v>
      </c>
      <c r="J123" s="101"/>
      <c r="K123" s="101"/>
      <c r="L123" s="101"/>
    </row>
    <row r="124" spans="1:12" s="11" customFormat="1" x14ac:dyDescent="0.25">
      <c r="A124" s="136"/>
      <c r="B124" s="110"/>
      <c r="C124" s="24"/>
      <c r="D124" s="131">
        <v>1</v>
      </c>
      <c r="E124" s="132">
        <v>23.85</v>
      </c>
      <c r="F124" s="107">
        <v>0.25</v>
      </c>
      <c r="G124" s="133">
        <v>0.15</v>
      </c>
      <c r="H124" s="138">
        <f t="shared" si="8"/>
        <v>0.89400000000000002</v>
      </c>
      <c r="I124" s="108" t="str">
        <f t="shared" si="9"/>
        <v>Cu.M</v>
      </c>
      <c r="J124" s="101"/>
      <c r="K124" s="101"/>
      <c r="L124" s="101"/>
    </row>
    <row r="125" spans="1:12" s="11" customFormat="1" x14ac:dyDescent="0.25">
      <c r="A125" s="136"/>
      <c r="B125" s="110"/>
      <c r="C125" s="24"/>
      <c r="D125" s="131">
        <v>1</v>
      </c>
      <c r="E125" s="132">
        <v>7</v>
      </c>
      <c r="F125" s="107">
        <v>0.125</v>
      </c>
      <c r="G125" s="133">
        <v>0.15</v>
      </c>
      <c r="H125" s="138">
        <f t="shared" si="8"/>
        <v>0.13100000000000001</v>
      </c>
      <c r="I125" s="108" t="str">
        <f t="shared" si="9"/>
        <v>Cu.M</v>
      </c>
      <c r="J125" s="101"/>
      <c r="K125" s="101"/>
      <c r="L125" s="101"/>
    </row>
    <row r="126" spans="1:12" s="11" customFormat="1" x14ac:dyDescent="0.25">
      <c r="A126" s="136"/>
      <c r="B126" s="110"/>
      <c r="C126" s="24"/>
      <c r="D126" s="131">
        <v>10</v>
      </c>
      <c r="E126" s="132">
        <v>0.45</v>
      </c>
      <c r="F126" s="107">
        <v>0.3</v>
      </c>
      <c r="G126" s="133">
        <v>7.4999999999999997E-2</v>
      </c>
      <c r="H126" s="138">
        <f t="shared" si="8"/>
        <v>0.10100000000000001</v>
      </c>
      <c r="I126" s="108" t="str">
        <f t="shared" si="9"/>
        <v>Cu.M</v>
      </c>
      <c r="J126" s="101"/>
      <c r="K126" s="101"/>
      <c r="L126" s="101"/>
    </row>
    <row r="127" spans="1:12" s="11" customFormat="1" x14ac:dyDescent="0.25">
      <c r="A127" s="136"/>
      <c r="B127" s="110"/>
      <c r="C127" s="24"/>
      <c r="D127" s="131">
        <v>2</v>
      </c>
      <c r="E127" s="132">
        <v>4.3499999999999996</v>
      </c>
      <c r="F127" s="107">
        <v>0.25</v>
      </c>
      <c r="G127" s="133">
        <v>0.17499999999999999</v>
      </c>
      <c r="H127" s="138">
        <f t="shared" si="8"/>
        <v>0.38100000000000001</v>
      </c>
      <c r="I127" s="108" t="str">
        <f t="shared" si="9"/>
        <v>Cu.M</v>
      </c>
      <c r="J127" s="101"/>
      <c r="K127" s="101"/>
      <c r="L127" s="101"/>
    </row>
    <row r="128" spans="1:12" s="11" customFormat="1" x14ac:dyDescent="0.25">
      <c r="A128" s="136"/>
      <c r="B128" s="110"/>
      <c r="C128" s="24"/>
      <c r="D128" s="131">
        <v>3</v>
      </c>
      <c r="E128" s="132">
        <v>4.05</v>
      </c>
      <c r="F128" s="107">
        <v>0.25</v>
      </c>
      <c r="G128" s="133">
        <v>0.27500000000000002</v>
      </c>
      <c r="H128" s="138">
        <f t="shared" si="8"/>
        <v>0.83499999999999996</v>
      </c>
      <c r="I128" s="108" t="str">
        <f t="shared" si="9"/>
        <v>Cu.M</v>
      </c>
      <c r="J128" s="101"/>
      <c r="K128" s="101"/>
      <c r="L128" s="101"/>
    </row>
    <row r="129" spans="1:12" s="11" customFormat="1" x14ac:dyDescent="0.25">
      <c r="A129" s="136"/>
      <c r="B129" s="110"/>
      <c r="C129" s="24"/>
      <c r="D129" s="131">
        <v>1</v>
      </c>
      <c r="E129" s="132">
        <v>5.7</v>
      </c>
      <c r="F129" s="107">
        <v>5.05</v>
      </c>
      <c r="G129" s="133">
        <v>0.125</v>
      </c>
      <c r="H129" s="138">
        <f t="shared" si="8"/>
        <v>3.5979999999999999</v>
      </c>
      <c r="I129" s="108" t="str">
        <f t="shared" si="9"/>
        <v>Cu.M</v>
      </c>
      <c r="J129" s="101"/>
      <c r="K129" s="101"/>
      <c r="L129" s="101"/>
    </row>
    <row r="130" spans="1:12" s="11" customFormat="1" x14ac:dyDescent="0.25">
      <c r="A130" s="136"/>
      <c r="B130" s="110"/>
      <c r="C130" s="24"/>
      <c r="D130" s="131">
        <v>2</v>
      </c>
      <c r="E130" s="132">
        <v>2.4</v>
      </c>
      <c r="F130" s="107">
        <v>0.6</v>
      </c>
      <c r="G130" s="133">
        <v>7.4999999999999997E-2</v>
      </c>
      <c r="H130" s="138">
        <f t="shared" si="8"/>
        <v>0.216</v>
      </c>
      <c r="I130" s="108" t="str">
        <f t="shared" si="9"/>
        <v>Cu.M</v>
      </c>
      <c r="J130" s="101"/>
      <c r="K130" s="101"/>
      <c r="L130" s="101"/>
    </row>
    <row r="131" spans="1:12" s="11" customFormat="1" x14ac:dyDescent="0.25">
      <c r="A131" s="136"/>
      <c r="B131" s="110"/>
      <c r="C131" s="24"/>
      <c r="D131" s="131">
        <v>1</v>
      </c>
      <c r="E131" s="132">
        <v>1.7</v>
      </c>
      <c r="F131" s="107">
        <v>2</v>
      </c>
      <c r="G131" s="133">
        <v>0.125</v>
      </c>
      <c r="H131" s="138">
        <f t="shared" si="8"/>
        <v>0.42499999999999999</v>
      </c>
      <c r="I131" s="108" t="str">
        <f t="shared" si="9"/>
        <v>Cu.M</v>
      </c>
      <c r="J131" s="101"/>
      <c r="K131" s="101"/>
      <c r="L131" s="101"/>
    </row>
    <row r="132" spans="1:12" s="11" customFormat="1" x14ac:dyDescent="0.25">
      <c r="A132" s="136"/>
      <c r="B132" s="110"/>
      <c r="C132" s="24"/>
      <c r="D132" s="104">
        <v>1</v>
      </c>
      <c r="E132" s="105">
        <v>1.7</v>
      </c>
      <c r="F132" s="106">
        <v>2</v>
      </c>
      <c r="G132" s="133">
        <v>0.125</v>
      </c>
      <c r="H132" s="138">
        <f t="shared" si="8"/>
        <v>0.42499999999999999</v>
      </c>
      <c r="I132" s="108" t="str">
        <f t="shared" si="9"/>
        <v>Cu.M</v>
      </c>
      <c r="J132" s="101"/>
      <c r="K132" s="101"/>
      <c r="L132" s="101"/>
    </row>
    <row r="133" spans="1:12" s="11" customFormat="1" x14ac:dyDescent="0.25">
      <c r="A133" s="109"/>
      <c r="B133" s="110"/>
      <c r="C133" s="24"/>
      <c r="D133" s="25"/>
      <c r="E133" s="26"/>
      <c r="F133" s="27"/>
      <c r="G133" s="112" t="s">
        <v>24</v>
      </c>
      <c r="H133" s="155">
        <f>SUM(H113:H132)</f>
        <v>13.930999999999999</v>
      </c>
      <c r="I133" s="156" t="s">
        <v>25</v>
      </c>
      <c r="J133" s="115">
        <f>ROUND(4745*1*1, 2)</f>
        <v>4745</v>
      </c>
      <c r="K133" s="116" t="s">
        <v>25</v>
      </c>
      <c r="L133" s="117">
        <f>ROUND(H133*J133,2)</f>
        <v>66102.600000000006</v>
      </c>
    </row>
    <row r="134" spans="1:12" s="11" customFormat="1" x14ac:dyDescent="0.25">
      <c r="A134" s="118"/>
      <c r="B134" s="119"/>
      <c r="C134" s="120" t="s">
        <v>73</v>
      </c>
      <c r="D134" s="55"/>
      <c r="E134" s="55"/>
      <c r="F134" s="55"/>
      <c r="G134" s="157"/>
      <c r="H134" s="158"/>
      <c r="I134" s="159"/>
      <c r="J134" s="151"/>
      <c r="K134" s="124"/>
      <c r="L134" s="125"/>
    </row>
    <row r="135" spans="1:12" s="11" customFormat="1" x14ac:dyDescent="0.25">
      <c r="A135" s="152" t="s">
        <v>74</v>
      </c>
      <c r="B135" s="127">
        <v>14</v>
      </c>
      <c r="C135" s="153" t="s">
        <v>75</v>
      </c>
      <c r="D135" s="59"/>
      <c r="E135" s="59"/>
      <c r="F135" s="59"/>
      <c r="G135" s="160"/>
      <c r="H135" s="27"/>
      <c r="I135" s="27"/>
      <c r="J135" s="101"/>
      <c r="K135" s="101"/>
      <c r="L135" s="101"/>
    </row>
    <row r="136" spans="1:12" s="11" customFormat="1" x14ac:dyDescent="0.25">
      <c r="A136" s="161" t="s">
        <v>76</v>
      </c>
      <c r="B136" s="97">
        <f>ROUND($B$135 + 0.01,2)</f>
        <v>14.01</v>
      </c>
      <c r="C136" s="162" t="s">
        <v>77</v>
      </c>
      <c r="D136" s="64"/>
      <c r="E136" s="64"/>
      <c r="F136" s="64"/>
      <c r="G136" s="163"/>
      <c r="H136" s="27"/>
      <c r="I136" s="27"/>
      <c r="J136" s="101"/>
      <c r="K136" s="101"/>
      <c r="L136" s="101"/>
    </row>
    <row r="137" spans="1:12" s="11" customFormat="1" x14ac:dyDescent="0.25">
      <c r="A137" s="96" t="s">
        <v>78</v>
      </c>
      <c r="B137" s="97">
        <f>ROUND($B$136 + 0.01,2)</f>
        <v>14.02</v>
      </c>
      <c r="C137" s="98" t="s">
        <v>79</v>
      </c>
      <c r="D137" s="164"/>
      <c r="E137" s="164"/>
      <c r="F137" s="164"/>
      <c r="G137" s="165"/>
      <c r="H137" s="27"/>
      <c r="I137" s="27"/>
      <c r="J137" s="101"/>
      <c r="K137" s="101"/>
      <c r="L137" s="101"/>
    </row>
    <row r="138" spans="1:12" s="11" customFormat="1" x14ac:dyDescent="0.25">
      <c r="A138" s="102"/>
      <c r="B138" s="103"/>
      <c r="C138" s="166" t="s">
        <v>80</v>
      </c>
      <c r="D138"/>
      <c r="E138"/>
      <c r="F138"/>
      <c r="G138"/>
      <c r="H138"/>
      <c r="I138"/>
      <c r="J138" s="101"/>
      <c r="K138" s="101"/>
      <c r="L138" s="101"/>
    </row>
    <row r="139" spans="1:12" s="11" customFormat="1" x14ac:dyDescent="0.25">
      <c r="A139" s="136"/>
      <c r="B139" s="110"/>
      <c r="C139" s="167" t="s">
        <v>81</v>
      </c>
      <c r="D139" s="167"/>
      <c r="E139" s="168"/>
      <c r="F139" s="167"/>
      <c r="G139" s="169"/>
      <c r="H139" s="170">
        <f>H133</f>
        <v>13.930999999999999</v>
      </c>
      <c r="I139" s="171" t="s">
        <v>82</v>
      </c>
      <c r="J139" s="101"/>
      <c r="K139" s="101"/>
      <c r="L139" s="101"/>
    </row>
    <row r="140" spans="1:12" s="11" customFormat="1" x14ac:dyDescent="0.25">
      <c r="A140" s="136"/>
      <c r="B140" s="110"/>
      <c r="C140" s="172" t="s">
        <v>83</v>
      </c>
      <c r="D140" s="172"/>
      <c r="E140" s="79">
        <v>1.5</v>
      </c>
      <c r="F140" s="173" t="s">
        <v>84</v>
      </c>
      <c r="G140"/>
      <c r="H140"/>
      <c r="I140"/>
      <c r="J140" s="101"/>
      <c r="K140" s="101"/>
      <c r="L140" s="101"/>
    </row>
    <row r="141" spans="1:12" s="11" customFormat="1" x14ac:dyDescent="0.25">
      <c r="A141" s="136"/>
      <c r="B141" s="110"/>
      <c r="C141" s="174" t="s">
        <v>85</v>
      </c>
      <c r="D141" s="174"/>
      <c r="E141" s="50">
        <v>7.85</v>
      </c>
      <c r="F141" s="175" t="s">
        <v>86</v>
      </c>
      <c r="G141" s="176" t="s">
        <v>24</v>
      </c>
      <c r="H141"/>
      <c r="I141"/>
      <c r="J141" s="101"/>
      <c r="K141" s="101"/>
      <c r="L141" s="101"/>
    </row>
    <row r="142" spans="1:12" s="11" customFormat="1" ht="75" x14ac:dyDescent="0.25">
      <c r="A142" s="136"/>
      <c r="B142" s="110"/>
      <c r="C142" s="177" t="s">
        <v>87</v>
      </c>
      <c r="D142" s="167" t="str">
        <f>"("&amp;H139&amp;".00*"&amp;E140&amp;"*"&amp;E141&amp;")/100"</f>
        <v>(13.931.00*1.5*7.85)/100</v>
      </c>
      <c r="E142" s="167"/>
      <c r="F142" s="167"/>
      <c r="G142" s="178"/>
      <c r="H142" s="179">
        <f>ROUND((H139*E140*E141)/100,2)</f>
        <v>1.64</v>
      </c>
      <c r="I142" s="180" t="s">
        <v>88</v>
      </c>
      <c r="J142" s="101"/>
      <c r="K142" s="101"/>
      <c r="L142" s="101"/>
    </row>
    <row r="143" spans="1:12" s="11" customFormat="1" x14ac:dyDescent="0.25">
      <c r="A143" s="109"/>
      <c r="B143" s="110"/>
      <c r="C143" s="24"/>
      <c r="D143" s="25"/>
      <c r="E143" s="26"/>
      <c r="F143" s="27"/>
      <c r="G143" s="112" t="s">
        <v>24</v>
      </c>
      <c r="H143" s="113">
        <f>SUM(H142:H142)</f>
        <v>1.64</v>
      </c>
      <c r="I143" s="114" t="s">
        <v>88</v>
      </c>
      <c r="J143" s="115">
        <f>ROUND(66502*1*1, 2)</f>
        <v>66502</v>
      </c>
      <c r="K143" s="116" t="s">
        <v>89</v>
      </c>
      <c r="L143" s="117">
        <f>ROUND(H143*J143,2)</f>
        <v>109063.28</v>
      </c>
    </row>
    <row r="144" spans="1:12" s="11" customFormat="1" x14ac:dyDescent="0.25">
      <c r="A144" s="118"/>
      <c r="B144" s="119"/>
      <c r="C144" s="120" t="s">
        <v>90</v>
      </c>
      <c r="D144" s="55"/>
      <c r="E144" s="55"/>
      <c r="F144" s="55"/>
      <c r="G144" s="55"/>
      <c r="H144" s="121"/>
      <c r="I144" s="150"/>
      <c r="J144" s="151"/>
      <c r="K144" s="124"/>
      <c r="L144" s="125"/>
    </row>
    <row r="145" spans="1:12" s="11" customFormat="1" x14ac:dyDescent="0.25">
      <c r="A145" s="152" t="s">
        <v>91</v>
      </c>
      <c r="B145" s="127">
        <v>15</v>
      </c>
      <c r="C145" s="153" t="s">
        <v>92</v>
      </c>
      <c r="D145" s="59"/>
      <c r="E145" s="59"/>
      <c r="F145" s="59"/>
      <c r="G145" s="60"/>
      <c r="H145" s="99"/>
      <c r="I145" s="100"/>
      <c r="J145" s="101"/>
      <c r="K145" s="101"/>
      <c r="L145" s="101"/>
    </row>
    <row r="146" spans="1:12" s="11" customFormat="1" x14ac:dyDescent="0.25">
      <c r="A146" s="96" t="s">
        <v>93</v>
      </c>
      <c r="B146" s="97">
        <f>ROUND($B$145 + 0.01,2)</f>
        <v>15.01</v>
      </c>
      <c r="C146" s="98" t="s">
        <v>94</v>
      </c>
      <c r="D146" s="64"/>
      <c r="E146" s="64"/>
      <c r="F146" s="64"/>
      <c r="G146" s="65"/>
      <c r="H146" s="99"/>
      <c r="I146" s="100"/>
      <c r="J146" s="101"/>
      <c r="K146" s="101"/>
      <c r="L146" s="101"/>
    </row>
    <row r="147" spans="1:12" s="11" customFormat="1" x14ac:dyDescent="0.25">
      <c r="A147" s="102"/>
      <c r="B147" s="103"/>
      <c r="C147" s="24"/>
      <c r="D147" s="104">
        <v>1</v>
      </c>
      <c r="E147" s="105">
        <v>5.7</v>
      </c>
      <c r="F147" s="140">
        <v>5.05</v>
      </c>
      <c r="G147" s="134"/>
      <c r="H147" s="107">
        <f>ROUND(D147*E147*F147,3)</f>
        <v>28.785</v>
      </c>
      <c r="I147" s="108" t="str">
        <f>IF(D147=0,0, IF(E147=0,"No.",IF(F147=0,"M",IF(G147=0,"Sq.M","Cu.M"))))</f>
        <v>Sq.M</v>
      </c>
      <c r="J147" s="101"/>
      <c r="K147" s="101"/>
      <c r="L147" s="101"/>
    </row>
    <row r="148" spans="1:12" s="11" customFormat="1" x14ac:dyDescent="0.25">
      <c r="A148" s="109"/>
      <c r="B148" s="110"/>
      <c r="C148" s="24"/>
      <c r="D148" s="25"/>
      <c r="E148" s="26"/>
      <c r="F148" s="27"/>
      <c r="G148" s="112" t="s">
        <v>24</v>
      </c>
      <c r="H148" s="113">
        <f>SUM(H144:H147)</f>
        <v>28.785</v>
      </c>
      <c r="I148" s="114" t="s">
        <v>32</v>
      </c>
      <c r="J148" s="115">
        <f>ROUND(270*1*1, 2)</f>
        <v>270</v>
      </c>
      <c r="K148" s="116" t="s">
        <v>33</v>
      </c>
      <c r="L148" s="117">
        <f>ROUND(H148*J148,2)</f>
        <v>7771.95</v>
      </c>
    </row>
    <row r="149" spans="1:12" s="11" customFormat="1" x14ac:dyDescent="0.25">
      <c r="A149" s="118"/>
      <c r="B149" s="119"/>
      <c r="C149" s="120" t="s">
        <v>95</v>
      </c>
      <c r="D149" s="55"/>
      <c r="E149" s="55"/>
      <c r="F149" s="55"/>
      <c r="G149" s="55"/>
      <c r="H149" s="121"/>
      <c r="I149" s="150"/>
      <c r="J149" s="151"/>
      <c r="K149" s="124"/>
      <c r="L149" s="125"/>
    </row>
    <row r="150" spans="1:12" s="11" customFormat="1" x14ac:dyDescent="0.25">
      <c r="A150" s="126" t="s">
        <v>96</v>
      </c>
      <c r="B150" s="127">
        <v>16</v>
      </c>
      <c r="C150" s="128" t="s">
        <v>97</v>
      </c>
      <c r="D150" s="59"/>
      <c r="E150" s="59"/>
      <c r="F150" s="59"/>
      <c r="G150" s="60"/>
      <c r="H150" s="99"/>
      <c r="I150" s="100"/>
      <c r="J150" s="101"/>
      <c r="K150" s="101"/>
      <c r="L150" s="101"/>
    </row>
    <row r="151" spans="1:12" s="11" customFormat="1" x14ac:dyDescent="0.25">
      <c r="A151" s="102"/>
      <c r="B151" s="103"/>
      <c r="C151" s="24"/>
      <c r="D151" s="131">
        <v>1</v>
      </c>
      <c r="E151" s="132">
        <v>19.3</v>
      </c>
      <c r="F151" s="133">
        <v>0.6</v>
      </c>
      <c r="G151" s="134"/>
      <c r="H151" s="107">
        <f>ROUND(D151*E151*F151,3)</f>
        <v>11.58</v>
      </c>
      <c r="I151" s="108" t="str">
        <f>IF(D151=0,0, IF(E151=0,"No.",IF(F151=0,"M",IF(G151=0,"Sq.M","Cu.M"))))</f>
        <v>Sq.M</v>
      </c>
      <c r="J151" s="101"/>
      <c r="K151" s="101"/>
      <c r="L151" s="101"/>
    </row>
    <row r="152" spans="1:12" s="11" customFormat="1" x14ac:dyDescent="0.25">
      <c r="A152" s="136"/>
      <c r="B152" s="110"/>
      <c r="C152" s="24"/>
      <c r="D152" s="104">
        <v>1</v>
      </c>
      <c r="E152" s="105">
        <v>5.4</v>
      </c>
      <c r="F152" s="140">
        <v>1.7</v>
      </c>
      <c r="G152" s="137"/>
      <c r="H152" s="138">
        <f>ROUND(D152*E152*F152,3)</f>
        <v>9.18</v>
      </c>
      <c r="I152" s="108" t="str">
        <f>IF(D152=0,0, IF(E152=0,"No.",IF(F152=0,"M",IF(G152=0,"Sq.M","Cu.M"))))</f>
        <v>Sq.M</v>
      </c>
      <c r="J152" s="101"/>
      <c r="K152" s="101"/>
      <c r="L152" s="101"/>
    </row>
    <row r="153" spans="1:12" s="11" customFormat="1" x14ac:dyDescent="0.25">
      <c r="A153" s="109"/>
      <c r="B153" s="110"/>
      <c r="C153" s="24"/>
      <c r="D153" s="25"/>
      <c r="E153" s="26"/>
      <c r="F153" s="27"/>
      <c r="G153" s="112" t="s">
        <v>24</v>
      </c>
      <c r="H153" s="113">
        <f>SUM(H149:H152)</f>
        <v>20.759999999999998</v>
      </c>
      <c r="I153" s="114" t="s">
        <v>32</v>
      </c>
      <c r="J153" s="115">
        <f>ROUND(34*1*1, 2)</f>
        <v>34</v>
      </c>
      <c r="K153" s="116" t="s">
        <v>33</v>
      </c>
      <c r="L153" s="117">
        <f>ROUND(H153*J153,2)</f>
        <v>705.84</v>
      </c>
    </row>
    <row r="154" spans="1:12" s="11" customFormat="1" x14ac:dyDescent="0.25">
      <c r="A154" s="118"/>
      <c r="B154" s="119"/>
      <c r="C154" s="120" t="s">
        <v>98</v>
      </c>
      <c r="D154" s="55"/>
      <c r="E154" s="55"/>
      <c r="F154" s="55"/>
      <c r="G154" s="55"/>
      <c r="H154" s="121"/>
      <c r="I154" s="150"/>
      <c r="J154" s="151"/>
      <c r="K154" s="124"/>
      <c r="L154" s="125"/>
    </row>
    <row r="155" spans="1:12" s="11" customFormat="1" x14ac:dyDescent="0.25">
      <c r="A155" s="152" t="s">
        <v>99</v>
      </c>
      <c r="B155" s="127">
        <v>17</v>
      </c>
      <c r="C155" s="153" t="s">
        <v>100</v>
      </c>
      <c r="D155" s="59"/>
      <c r="E155" s="59"/>
      <c r="F155" s="59"/>
      <c r="G155" s="60"/>
      <c r="H155" s="99"/>
      <c r="I155" s="100"/>
      <c r="J155" s="101"/>
      <c r="K155" s="101"/>
      <c r="L155" s="101"/>
    </row>
    <row r="156" spans="1:12" s="11" customFormat="1" x14ac:dyDescent="0.25">
      <c r="A156" s="161" t="s">
        <v>101</v>
      </c>
      <c r="B156" s="97">
        <f>ROUND($B$155 + 0.01,2)</f>
        <v>17.010000000000002</v>
      </c>
      <c r="C156" s="162" t="s">
        <v>102</v>
      </c>
      <c r="D156" s="64"/>
      <c r="E156" s="64"/>
      <c r="F156" s="64"/>
      <c r="G156" s="65"/>
      <c r="H156" s="99"/>
      <c r="I156" s="100"/>
      <c r="J156" s="101"/>
      <c r="K156" s="101"/>
      <c r="L156" s="101"/>
    </row>
    <row r="157" spans="1:12" s="11" customFormat="1" x14ac:dyDescent="0.25">
      <c r="A157" s="96" t="s">
        <v>103</v>
      </c>
      <c r="B157" s="97">
        <f>ROUND($B$156 + 0.01,2)</f>
        <v>17.02</v>
      </c>
      <c r="C157" s="98" t="s">
        <v>104</v>
      </c>
      <c r="D157" s="64"/>
      <c r="E157" s="64"/>
      <c r="F157" s="64"/>
      <c r="G157" s="65"/>
      <c r="H157" s="99"/>
      <c r="I157" s="100"/>
      <c r="J157" s="101"/>
      <c r="K157" s="101"/>
      <c r="L157" s="101"/>
    </row>
    <row r="158" spans="1:12" s="11" customFormat="1" x14ac:dyDescent="0.25">
      <c r="A158" s="102"/>
      <c r="B158" s="103"/>
      <c r="C158" s="24"/>
      <c r="D158" s="131">
        <v>2</v>
      </c>
      <c r="E158" s="132">
        <v>5.0999999999999996</v>
      </c>
      <c r="F158" s="133">
        <v>3.9</v>
      </c>
      <c r="G158" s="134"/>
      <c r="H158" s="107">
        <f t="shared" ref="H158:H171" si="10">ROUND(D158*E158*F158,3)</f>
        <v>39.78</v>
      </c>
      <c r="I158" s="108" t="str">
        <f t="shared" ref="I158:I171" si="11">IF(D158=0,0, IF(E158=0,"No.",IF(F158=0,"M",IF(G158=0,"Sq.M","Cu.M"))))</f>
        <v>Sq.M</v>
      </c>
      <c r="J158" s="101"/>
      <c r="K158" s="101"/>
      <c r="L158" s="101"/>
    </row>
    <row r="159" spans="1:12" s="11" customFormat="1" x14ac:dyDescent="0.25">
      <c r="A159" s="136"/>
      <c r="B159" s="110"/>
      <c r="C159" s="24"/>
      <c r="D159" s="131">
        <v>2</v>
      </c>
      <c r="E159" s="132">
        <v>4.55</v>
      </c>
      <c r="F159" s="133">
        <v>3.9</v>
      </c>
      <c r="G159" s="137"/>
      <c r="H159" s="138">
        <f t="shared" si="10"/>
        <v>35.49</v>
      </c>
      <c r="I159" s="108" t="str">
        <f t="shared" si="11"/>
        <v>Sq.M</v>
      </c>
      <c r="J159" s="101"/>
      <c r="K159" s="101"/>
      <c r="L159" s="101"/>
    </row>
    <row r="160" spans="1:12" s="11" customFormat="1" x14ac:dyDescent="0.25">
      <c r="A160" s="136"/>
      <c r="B160" s="110"/>
      <c r="C160" s="24"/>
      <c r="D160" s="131">
        <v>20</v>
      </c>
      <c r="E160" s="132">
        <v>0.45</v>
      </c>
      <c r="F160" s="133">
        <v>0.3</v>
      </c>
      <c r="G160" s="137"/>
      <c r="H160" s="138">
        <f t="shared" si="10"/>
        <v>2.7</v>
      </c>
      <c r="I160" s="108" t="str">
        <f t="shared" si="11"/>
        <v>Sq.M</v>
      </c>
      <c r="J160" s="101"/>
      <c r="K160" s="101"/>
      <c r="L160" s="101"/>
    </row>
    <row r="161" spans="1:12" s="11" customFormat="1" x14ac:dyDescent="0.25">
      <c r="A161" s="136"/>
      <c r="B161" s="110"/>
      <c r="C161" s="24"/>
      <c r="D161" s="131">
        <v>10</v>
      </c>
      <c r="E161" s="132">
        <v>1.05</v>
      </c>
      <c r="F161" s="133">
        <v>7.4999999999999997E-2</v>
      </c>
      <c r="G161" s="137"/>
      <c r="H161" s="138">
        <f t="shared" si="10"/>
        <v>0.78800000000000003</v>
      </c>
      <c r="I161" s="108" t="str">
        <f t="shared" si="11"/>
        <v>Sq.M</v>
      </c>
      <c r="J161" s="101"/>
      <c r="K161" s="101"/>
      <c r="L161" s="101"/>
    </row>
    <row r="162" spans="1:12" s="11" customFormat="1" x14ac:dyDescent="0.25">
      <c r="A162" s="136"/>
      <c r="B162" s="110"/>
      <c r="C162" s="24"/>
      <c r="D162" s="131">
        <v>4</v>
      </c>
      <c r="E162" s="132">
        <v>4.55</v>
      </c>
      <c r="F162" s="133">
        <v>2.875</v>
      </c>
      <c r="G162" s="137"/>
      <c r="H162" s="138">
        <f t="shared" si="10"/>
        <v>52.325000000000003</v>
      </c>
      <c r="I162" s="108" t="str">
        <f t="shared" si="11"/>
        <v>Sq.M</v>
      </c>
      <c r="J162" s="101"/>
      <c r="K162" s="101"/>
      <c r="L162" s="101"/>
    </row>
    <row r="163" spans="1:12" s="11" customFormat="1" x14ac:dyDescent="0.25">
      <c r="A163" s="136"/>
      <c r="B163" s="110"/>
      <c r="C163" s="24"/>
      <c r="D163" s="131">
        <v>2</v>
      </c>
      <c r="E163" s="132">
        <v>5.0999999999999996</v>
      </c>
      <c r="F163" s="133">
        <v>2.875</v>
      </c>
      <c r="G163" s="137"/>
      <c r="H163" s="138">
        <f t="shared" si="10"/>
        <v>29.324999999999999</v>
      </c>
      <c r="I163" s="108" t="str">
        <f t="shared" si="11"/>
        <v>Sq.M</v>
      </c>
      <c r="J163" s="101"/>
      <c r="K163" s="101"/>
      <c r="L163" s="101"/>
    </row>
    <row r="164" spans="1:12" s="11" customFormat="1" x14ac:dyDescent="0.25">
      <c r="A164" s="136"/>
      <c r="B164" s="110"/>
      <c r="C164" s="24"/>
      <c r="D164" s="131">
        <v>6</v>
      </c>
      <c r="E164" s="132">
        <v>1.2</v>
      </c>
      <c r="F164" s="133">
        <v>2.875</v>
      </c>
      <c r="G164" s="137"/>
      <c r="H164" s="138">
        <f t="shared" si="10"/>
        <v>20.7</v>
      </c>
      <c r="I164" s="108" t="str">
        <f t="shared" si="11"/>
        <v>Sq.M</v>
      </c>
      <c r="J164" s="101"/>
      <c r="K164" s="101"/>
      <c r="L164" s="101"/>
    </row>
    <row r="165" spans="1:12" s="11" customFormat="1" x14ac:dyDescent="0.25">
      <c r="A165" s="136"/>
      <c r="B165" s="110"/>
      <c r="C165" s="24"/>
      <c r="D165" s="131">
        <v>2</v>
      </c>
      <c r="E165" s="132">
        <v>2.5</v>
      </c>
      <c r="F165" s="133">
        <v>2.875</v>
      </c>
      <c r="G165" s="137"/>
      <c r="H165" s="138">
        <f t="shared" si="10"/>
        <v>14.375</v>
      </c>
      <c r="I165" s="108" t="str">
        <f t="shared" si="11"/>
        <v>Sq.M</v>
      </c>
      <c r="J165" s="101"/>
      <c r="K165" s="101"/>
      <c r="L165" s="101"/>
    </row>
    <row r="166" spans="1:12" s="11" customFormat="1" x14ac:dyDescent="0.25">
      <c r="A166" s="136"/>
      <c r="B166" s="110"/>
      <c r="C166" s="24"/>
      <c r="D166" s="131">
        <v>1</v>
      </c>
      <c r="E166" s="132">
        <v>1.6</v>
      </c>
      <c r="F166" s="133">
        <v>2.875</v>
      </c>
      <c r="G166" s="137"/>
      <c r="H166" s="138">
        <f t="shared" si="10"/>
        <v>4.5999999999999996</v>
      </c>
      <c r="I166" s="108" t="str">
        <f t="shared" si="11"/>
        <v>Sq.M</v>
      </c>
      <c r="J166" s="101"/>
      <c r="K166" s="101"/>
      <c r="L166" s="101"/>
    </row>
    <row r="167" spans="1:12" s="11" customFormat="1" x14ac:dyDescent="0.25">
      <c r="A167" s="136"/>
      <c r="B167" s="110"/>
      <c r="C167" s="24"/>
      <c r="D167" s="131">
        <v>-4</v>
      </c>
      <c r="E167" s="132">
        <v>0.75</v>
      </c>
      <c r="F167" s="133">
        <v>2.1</v>
      </c>
      <c r="G167" s="137"/>
      <c r="H167" s="138">
        <f t="shared" si="10"/>
        <v>-6.3</v>
      </c>
      <c r="I167" s="108" t="str">
        <f t="shared" si="11"/>
        <v>Sq.M</v>
      </c>
      <c r="J167" s="101"/>
      <c r="K167" s="101"/>
      <c r="L167" s="101"/>
    </row>
    <row r="168" spans="1:12" s="11" customFormat="1" x14ac:dyDescent="0.25">
      <c r="A168" s="136"/>
      <c r="B168" s="110"/>
      <c r="C168" s="24"/>
      <c r="D168" s="131">
        <v>-1</v>
      </c>
      <c r="E168" s="132">
        <v>2.0499999999999998</v>
      </c>
      <c r="F168" s="133">
        <v>2.1</v>
      </c>
      <c r="G168" s="137"/>
      <c r="H168" s="138">
        <f t="shared" si="10"/>
        <v>-4.3049999999999997</v>
      </c>
      <c r="I168" s="108" t="str">
        <f t="shared" si="11"/>
        <v>Sq.M</v>
      </c>
      <c r="J168" s="101"/>
      <c r="K168" s="101"/>
      <c r="L168" s="101"/>
    </row>
    <row r="169" spans="1:12" s="11" customFormat="1" x14ac:dyDescent="0.25">
      <c r="A169" s="136"/>
      <c r="B169" s="110"/>
      <c r="C169" s="24"/>
      <c r="D169" s="131">
        <v>-10</v>
      </c>
      <c r="E169" s="132">
        <v>0.45</v>
      </c>
      <c r="F169" s="133">
        <v>0.3</v>
      </c>
      <c r="G169" s="137"/>
      <c r="H169" s="138">
        <f t="shared" si="10"/>
        <v>-1.35</v>
      </c>
      <c r="I169" s="108" t="str">
        <f t="shared" si="11"/>
        <v>Sq.M</v>
      </c>
      <c r="J169" s="101"/>
      <c r="K169" s="101"/>
      <c r="L169" s="101"/>
    </row>
    <row r="170" spans="1:12" s="11" customFormat="1" x14ac:dyDescent="0.25">
      <c r="A170" s="136"/>
      <c r="B170" s="110"/>
      <c r="C170" s="24"/>
      <c r="D170" s="131">
        <v>1</v>
      </c>
      <c r="E170" s="132">
        <v>19.8</v>
      </c>
      <c r="F170" s="133">
        <v>0.97499999999999998</v>
      </c>
      <c r="G170" s="137"/>
      <c r="H170" s="138">
        <f t="shared" si="10"/>
        <v>19.305</v>
      </c>
      <c r="I170" s="108" t="str">
        <f t="shared" si="11"/>
        <v>Sq.M</v>
      </c>
      <c r="J170" s="101"/>
      <c r="K170" s="101"/>
      <c r="L170" s="101"/>
    </row>
    <row r="171" spans="1:12" s="11" customFormat="1" x14ac:dyDescent="0.25">
      <c r="A171" s="136"/>
      <c r="B171" s="110"/>
      <c r="C171" s="24"/>
      <c r="D171" s="104">
        <v>1</v>
      </c>
      <c r="E171" s="105">
        <v>5.4</v>
      </c>
      <c r="F171" s="140">
        <v>1.7</v>
      </c>
      <c r="G171" s="137"/>
      <c r="H171" s="138">
        <f t="shared" si="10"/>
        <v>9.18</v>
      </c>
      <c r="I171" s="108" t="str">
        <f t="shared" si="11"/>
        <v>Sq.M</v>
      </c>
      <c r="J171" s="101"/>
      <c r="K171" s="101"/>
      <c r="L171" s="101"/>
    </row>
    <row r="172" spans="1:12" s="11" customFormat="1" x14ac:dyDescent="0.25">
      <c r="A172" s="109"/>
      <c r="B172" s="110"/>
      <c r="C172" s="24"/>
      <c r="D172" s="25"/>
      <c r="E172" s="26"/>
      <c r="F172" s="27"/>
      <c r="G172" s="112" t="s">
        <v>24</v>
      </c>
      <c r="H172" s="113">
        <f>SUM(H154:H171)</f>
        <v>216.613</v>
      </c>
      <c r="I172" s="114" t="s">
        <v>32</v>
      </c>
      <c r="J172" s="115">
        <f>ROUND(141*1*1, 2)</f>
        <v>141</v>
      </c>
      <c r="K172" s="116" t="s">
        <v>33</v>
      </c>
      <c r="L172" s="117">
        <f>ROUND(H172*J172,2)</f>
        <v>30542.43</v>
      </c>
    </row>
    <row r="173" spans="1:12" s="11" customFormat="1" x14ac:dyDescent="0.25">
      <c r="A173" s="118"/>
      <c r="B173" s="119"/>
      <c r="C173" s="120" t="s">
        <v>98</v>
      </c>
      <c r="D173" s="55"/>
      <c r="E173" s="55"/>
      <c r="F173" s="55"/>
      <c r="G173" s="55"/>
      <c r="H173" s="121"/>
      <c r="I173" s="150"/>
      <c r="J173" s="151"/>
      <c r="K173" s="124"/>
      <c r="L173" s="125"/>
    </row>
    <row r="174" spans="1:12" s="11" customFormat="1" x14ac:dyDescent="0.25">
      <c r="A174" s="152" t="s">
        <v>99</v>
      </c>
      <c r="B174" s="127">
        <v>18</v>
      </c>
      <c r="C174" s="153" t="s">
        <v>100</v>
      </c>
      <c r="D174" s="59"/>
      <c r="E174" s="59"/>
      <c r="F174" s="59"/>
      <c r="G174" s="60"/>
      <c r="H174" s="99"/>
      <c r="I174" s="100"/>
      <c r="J174" s="101"/>
      <c r="K174" s="101"/>
      <c r="L174" s="101"/>
    </row>
    <row r="175" spans="1:12" s="11" customFormat="1" x14ac:dyDescent="0.25">
      <c r="A175" s="161" t="s">
        <v>105</v>
      </c>
      <c r="B175" s="97">
        <f>ROUND($B$174 + 0.01,2)</f>
        <v>18.010000000000002</v>
      </c>
      <c r="C175" s="162" t="s">
        <v>106</v>
      </c>
      <c r="D175" s="64"/>
      <c r="E175" s="64"/>
      <c r="F175" s="64"/>
      <c r="G175" s="65"/>
      <c r="H175" s="99"/>
      <c r="I175" s="100"/>
      <c r="J175" s="101"/>
      <c r="K175" s="101"/>
      <c r="L175" s="101"/>
    </row>
    <row r="176" spans="1:12" s="11" customFormat="1" x14ac:dyDescent="0.25">
      <c r="A176" s="96" t="s">
        <v>107</v>
      </c>
      <c r="B176" s="97">
        <f>ROUND($B$175 + 0.01,2)</f>
        <v>18.02</v>
      </c>
      <c r="C176" s="98" t="s">
        <v>108</v>
      </c>
      <c r="D176" s="64"/>
      <c r="E176" s="64"/>
      <c r="F176" s="64"/>
      <c r="G176" s="65"/>
      <c r="H176" s="99"/>
      <c r="I176" s="100"/>
      <c r="J176" s="101"/>
      <c r="K176" s="101"/>
      <c r="L176" s="101"/>
    </row>
    <row r="177" spans="1:12" s="11" customFormat="1" x14ac:dyDescent="0.25">
      <c r="A177" s="102"/>
      <c r="B177" s="103"/>
      <c r="C177" s="24"/>
      <c r="D177" s="104">
        <v>1</v>
      </c>
      <c r="E177" s="105">
        <f>5.1+0.3</f>
        <v>5.3999999999999995</v>
      </c>
      <c r="F177" s="140">
        <f>4.55+0.3</f>
        <v>4.8499999999999996</v>
      </c>
      <c r="G177" s="134"/>
      <c r="H177" s="107">
        <f>ROUND(D177*E177*F177,3)</f>
        <v>26.19</v>
      </c>
      <c r="I177" s="108" t="str">
        <f>IF(D177=0,0, IF(E177=0,"No.",IF(F177=0,"M",IF(G177=0,"Sq.M","Cu.M"))))</f>
        <v>Sq.M</v>
      </c>
      <c r="J177" s="101"/>
      <c r="K177" s="101"/>
      <c r="L177" s="101"/>
    </row>
    <row r="178" spans="1:12" s="11" customFormat="1" x14ac:dyDescent="0.25">
      <c r="A178" s="109"/>
      <c r="B178" s="110"/>
      <c r="C178" s="24"/>
      <c r="D178" s="25"/>
      <c r="E178" s="26"/>
      <c r="F178" s="27"/>
      <c r="G178" s="112" t="s">
        <v>24</v>
      </c>
      <c r="H178" s="113">
        <f>SUM(H173:H177)</f>
        <v>26.19</v>
      </c>
      <c r="I178" s="114" t="s">
        <v>32</v>
      </c>
      <c r="J178" s="115">
        <f>ROUND(126*1*1, 2)</f>
        <v>126</v>
      </c>
      <c r="K178" s="116" t="s">
        <v>33</v>
      </c>
      <c r="L178" s="117">
        <f>ROUND(H178*J178,2)</f>
        <v>3299.94</v>
      </c>
    </row>
    <row r="179" spans="1:12" s="11" customFormat="1" x14ac:dyDescent="0.25">
      <c r="A179" s="118"/>
      <c r="B179" s="119"/>
      <c r="C179" s="120" t="s">
        <v>109</v>
      </c>
      <c r="D179" s="55"/>
      <c r="E179" s="55"/>
      <c r="F179" s="55"/>
      <c r="G179" s="55"/>
      <c r="H179" s="121"/>
      <c r="I179" s="150"/>
      <c r="J179" s="151"/>
      <c r="K179" s="124"/>
      <c r="L179" s="125"/>
    </row>
    <row r="180" spans="1:12" s="11" customFormat="1" x14ac:dyDescent="0.25">
      <c r="A180" s="152" t="s">
        <v>110</v>
      </c>
      <c r="B180" s="127">
        <v>19</v>
      </c>
      <c r="C180" s="153" t="s">
        <v>111</v>
      </c>
      <c r="D180" s="59"/>
      <c r="E180" s="59"/>
      <c r="F180" s="59"/>
      <c r="G180" s="60"/>
      <c r="H180" s="99"/>
      <c r="I180" s="100"/>
      <c r="J180" s="101"/>
      <c r="K180" s="101"/>
      <c r="L180" s="101"/>
    </row>
    <row r="181" spans="1:12" s="11" customFormat="1" x14ac:dyDescent="0.25">
      <c r="A181" s="96" t="s">
        <v>112</v>
      </c>
      <c r="B181" s="97">
        <f>ROUND($B$180 + 0.01,2)</f>
        <v>19.010000000000002</v>
      </c>
      <c r="C181" s="98" t="s">
        <v>113</v>
      </c>
      <c r="D181" s="64"/>
      <c r="E181" s="64"/>
      <c r="F181" s="64"/>
      <c r="G181" s="65"/>
      <c r="H181" s="99"/>
      <c r="I181" s="100"/>
      <c r="J181" s="101"/>
      <c r="K181" s="101"/>
      <c r="L181" s="101"/>
    </row>
    <row r="182" spans="1:12" s="11" customFormat="1" x14ac:dyDescent="0.25">
      <c r="A182" s="102"/>
      <c r="B182" s="103"/>
      <c r="C182" s="24"/>
      <c r="D182" s="104">
        <v>4</v>
      </c>
      <c r="E182" s="181">
        <v>4.95</v>
      </c>
      <c r="F182" s="182"/>
      <c r="G182" s="134"/>
      <c r="H182" s="107">
        <f>ROUND(D182*E182,3)</f>
        <v>19.8</v>
      </c>
      <c r="I182" s="108" t="str">
        <f>IF(D182=0,0, IF(E182=0,"No.",IF(F182=0,"M",IF(G182=0,"Sq.M","Cu.M"))))</f>
        <v>M</v>
      </c>
      <c r="J182" s="101"/>
      <c r="K182" s="101"/>
      <c r="L182" s="101"/>
    </row>
    <row r="183" spans="1:12" s="11" customFormat="1" x14ac:dyDescent="0.25">
      <c r="A183" s="109"/>
      <c r="B183" s="110"/>
      <c r="C183" s="24"/>
      <c r="D183" s="25"/>
      <c r="E183" s="26"/>
      <c r="F183" s="27"/>
      <c r="G183" s="112" t="s">
        <v>24</v>
      </c>
      <c r="H183" s="113">
        <f>SUM(H179:H182)</f>
        <v>19.8</v>
      </c>
      <c r="I183" s="114" t="s">
        <v>114</v>
      </c>
      <c r="J183" s="115">
        <f>ROUND(497*1*1, 2)</f>
        <v>497</v>
      </c>
      <c r="K183" s="116" t="s">
        <v>115</v>
      </c>
      <c r="L183" s="117">
        <f>ROUND(H183*J183,2)</f>
        <v>9840.6</v>
      </c>
    </row>
    <row r="184" spans="1:12" s="11" customFormat="1" x14ac:dyDescent="0.25">
      <c r="A184" s="118"/>
      <c r="B184" s="119"/>
      <c r="C184" s="120" t="s">
        <v>116</v>
      </c>
      <c r="D184" s="55"/>
      <c r="E184" s="55"/>
      <c r="F184" s="55"/>
      <c r="G184" s="55"/>
      <c r="H184" s="121"/>
      <c r="I184" s="150"/>
      <c r="J184" s="151"/>
      <c r="K184" s="124"/>
      <c r="L184" s="125"/>
    </row>
    <row r="185" spans="1:12" s="11" customFormat="1" x14ac:dyDescent="0.25">
      <c r="A185" s="152" t="s">
        <v>117</v>
      </c>
      <c r="B185" s="127">
        <v>20</v>
      </c>
      <c r="C185" s="153" t="s">
        <v>118</v>
      </c>
      <c r="D185" s="59"/>
      <c r="E185" s="59"/>
      <c r="F185" s="59"/>
      <c r="G185" s="60"/>
      <c r="H185" s="99"/>
      <c r="I185" s="100"/>
      <c r="J185" s="101"/>
      <c r="K185" s="101"/>
      <c r="L185" s="101"/>
    </row>
    <row r="186" spans="1:12" s="11" customFormat="1" x14ac:dyDescent="0.25">
      <c r="A186" s="96" t="s">
        <v>119</v>
      </c>
      <c r="B186" s="97">
        <f>ROUND($B$185 + 0.01,2)</f>
        <v>20.010000000000002</v>
      </c>
      <c r="C186" s="98" t="s">
        <v>120</v>
      </c>
      <c r="D186" s="64"/>
      <c r="E186" s="64"/>
      <c r="F186" s="64"/>
      <c r="G186" s="65"/>
      <c r="H186" s="99"/>
      <c r="I186" s="100"/>
      <c r="J186" s="101"/>
      <c r="K186" s="101"/>
      <c r="L186" s="101"/>
    </row>
    <row r="187" spans="1:12" s="11" customFormat="1" x14ac:dyDescent="0.25">
      <c r="A187" s="102"/>
      <c r="B187" s="103"/>
      <c r="C187" s="24"/>
      <c r="D187" s="104">
        <v>4</v>
      </c>
      <c r="E187" s="105">
        <v>2.1</v>
      </c>
      <c r="F187" s="140">
        <v>0.75</v>
      </c>
      <c r="G187" s="134"/>
      <c r="H187" s="107">
        <f>ROUND(D187*E187*F187,3)</f>
        <v>6.3</v>
      </c>
      <c r="I187" s="108" t="str">
        <f>IF(D187=0,0, IF(E187=0,"No.",IF(F187=0,"M",IF(G187=0,"Sq.M","Cu.M"))))</f>
        <v>Sq.M</v>
      </c>
      <c r="J187" s="101"/>
      <c r="K187" s="101"/>
      <c r="L187" s="101"/>
    </row>
    <row r="188" spans="1:12" s="11" customFormat="1" x14ac:dyDescent="0.25">
      <c r="A188" s="109"/>
      <c r="B188" s="110"/>
      <c r="C188" s="24"/>
      <c r="D188" s="25"/>
      <c r="E188" s="26"/>
      <c r="F188" s="27"/>
      <c r="G188" s="112" t="s">
        <v>24</v>
      </c>
      <c r="H188" s="113">
        <f>SUM(H184:H187)</f>
        <v>6.3</v>
      </c>
      <c r="I188" s="114" t="s">
        <v>32</v>
      </c>
      <c r="J188" s="115">
        <f>ROUND(2763*1*1, 2)</f>
        <v>2763</v>
      </c>
      <c r="K188" s="116" t="s">
        <v>33</v>
      </c>
      <c r="L188" s="117">
        <f>ROUND(H188*J188,2)</f>
        <v>17406.900000000001</v>
      </c>
    </row>
    <row r="189" spans="1:12" s="11" customFormat="1" x14ac:dyDescent="0.25">
      <c r="A189" s="118"/>
      <c r="B189" s="119"/>
      <c r="C189" s="120" t="s">
        <v>121</v>
      </c>
      <c r="D189" s="55"/>
      <c r="E189" s="55"/>
      <c r="F189" s="55"/>
      <c r="G189" s="55"/>
      <c r="H189" s="121"/>
      <c r="I189" s="150"/>
      <c r="J189" s="151"/>
      <c r="K189" s="124"/>
      <c r="L189" s="125"/>
    </row>
    <row r="190" spans="1:12" s="11" customFormat="1" x14ac:dyDescent="0.25">
      <c r="A190" s="152" t="s">
        <v>122</v>
      </c>
      <c r="B190" s="127">
        <v>21</v>
      </c>
      <c r="C190" s="153" t="s">
        <v>123</v>
      </c>
      <c r="D190" s="59"/>
      <c r="E190" s="59"/>
      <c r="F190" s="59"/>
      <c r="G190" s="60"/>
      <c r="H190" s="99"/>
      <c r="I190" s="100"/>
      <c r="J190" s="101"/>
      <c r="K190" s="101"/>
      <c r="L190" s="101"/>
    </row>
    <row r="191" spans="1:12" s="11" customFormat="1" x14ac:dyDescent="0.25">
      <c r="A191" s="96" t="s">
        <v>124</v>
      </c>
      <c r="B191" s="97">
        <f>ROUND($B$190 + 0.01,2)</f>
        <v>21.01</v>
      </c>
      <c r="C191" s="98" t="s">
        <v>125</v>
      </c>
      <c r="D191" s="64"/>
      <c r="E191" s="64"/>
      <c r="F191" s="64"/>
      <c r="G191" s="65"/>
      <c r="H191" s="99"/>
      <c r="I191" s="100"/>
      <c r="J191" s="101"/>
      <c r="K191" s="101"/>
      <c r="L191" s="101"/>
    </row>
    <row r="192" spans="1:12" s="11" customFormat="1" x14ac:dyDescent="0.25">
      <c r="A192" s="102"/>
      <c r="B192" s="103"/>
      <c r="C192" s="24"/>
      <c r="D192" s="183">
        <v>8</v>
      </c>
      <c r="E192" s="184"/>
      <c r="F192" s="182"/>
      <c r="G192" s="134"/>
      <c r="H192" s="107">
        <f>ROUND(D192,3)</f>
        <v>8</v>
      </c>
      <c r="I192" s="108" t="str">
        <f>IF(D192=0,0, IF(E192=0,"No.",IF(F192=0,"M",IF(G192=0,"Sq.M","Cu.M"))))</f>
        <v>No.</v>
      </c>
      <c r="J192" s="101"/>
      <c r="K192" s="101"/>
      <c r="L192" s="101"/>
    </row>
    <row r="193" spans="1:12" s="11" customFormat="1" x14ac:dyDescent="0.25">
      <c r="A193" s="109"/>
      <c r="B193" s="110"/>
      <c r="C193" s="24"/>
      <c r="D193" s="25"/>
      <c r="E193" s="26"/>
      <c r="F193" s="27"/>
      <c r="G193" s="112" t="s">
        <v>24</v>
      </c>
      <c r="H193" s="113">
        <f>SUM(H189:H192)</f>
        <v>8</v>
      </c>
      <c r="I193" s="114" t="s">
        <v>126</v>
      </c>
      <c r="J193" s="115">
        <f>ROUND(84*1*1, 2)</f>
        <v>84</v>
      </c>
      <c r="K193" s="116" t="s">
        <v>127</v>
      </c>
      <c r="L193" s="117">
        <f>ROUND(H193*J193,2)</f>
        <v>672</v>
      </c>
    </row>
    <row r="194" spans="1:12" s="11" customFormat="1" x14ac:dyDescent="0.25">
      <c r="A194" s="118"/>
      <c r="B194" s="119"/>
      <c r="C194" s="120" t="s">
        <v>128</v>
      </c>
      <c r="D194" s="55"/>
      <c r="E194" s="55"/>
      <c r="F194" s="55"/>
      <c r="G194" s="55"/>
      <c r="H194" s="121"/>
      <c r="I194" s="150"/>
      <c r="J194" s="151"/>
      <c r="K194" s="124"/>
      <c r="L194" s="125"/>
    </row>
    <row r="195" spans="1:12" s="11" customFormat="1" x14ac:dyDescent="0.25">
      <c r="A195" s="152" t="s">
        <v>129</v>
      </c>
      <c r="B195" s="127">
        <v>22</v>
      </c>
      <c r="C195" s="153" t="s">
        <v>130</v>
      </c>
      <c r="D195" s="59"/>
      <c r="E195" s="59"/>
      <c r="F195" s="59"/>
      <c r="G195" s="60"/>
      <c r="H195" s="99"/>
      <c r="I195" s="100"/>
      <c r="J195" s="101"/>
      <c r="K195" s="101"/>
      <c r="L195" s="101"/>
    </row>
    <row r="196" spans="1:12" s="11" customFormat="1" x14ac:dyDescent="0.25">
      <c r="A196" s="96" t="s">
        <v>131</v>
      </c>
      <c r="B196" s="97">
        <f>ROUND($B$195 + 0.01,2)</f>
        <v>22.01</v>
      </c>
      <c r="C196" s="98" t="s">
        <v>132</v>
      </c>
      <c r="D196" s="64"/>
      <c r="E196" s="64"/>
      <c r="F196" s="64"/>
      <c r="G196" s="65"/>
      <c r="H196" s="99"/>
      <c r="I196" s="100"/>
      <c r="J196" s="101"/>
      <c r="K196" s="101"/>
      <c r="L196" s="101"/>
    </row>
    <row r="197" spans="1:12" s="11" customFormat="1" x14ac:dyDescent="0.25">
      <c r="A197" s="102"/>
      <c r="B197" s="103"/>
      <c r="C197" s="24"/>
      <c r="D197" s="183">
        <v>12</v>
      </c>
      <c r="E197" s="184"/>
      <c r="F197" s="182"/>
      <c r="G197" s="134"/>
      <c r="H197" s="107">
        <f>ROUND(D197,3)</f>
        <v>12</v>
      </c>
      <c r="I197" s="108" t="str">
        <f>IF(D197=0,0, IF(E197=0,"No.",IF(F197=0,"M",IF(G197=0,"Sq.M","Cu.M"))))</f>
        <v>No.</v>
      </c>
      <c r="J197" s="101"/>
      <c r="K197" s="101"/>
      <c r="L197" s="101"/>
    </row>
    <row r="198" spans="1:12" s="11" customFormat="1" x14ac:dyDescent="0.25">
      <c r="A198" s="109"/>
      <c r="B198" s="110"/>
      <c r="C198" s="24"/>
      <c r="D198" s="25"/>
      <c r="E198" s="26"/>
      <c r="F198" s="27"/>
      <c r="G198" s="112" t="s">
        <v>24</v>
      </c>
      <c r="H198" s="113">
        <f>SUM(H194:H197)</f>
        <v>12</v>
      </c>
      <c r="I198" s="114" t="s">
        <v>126</v>
      </c>
      <c r="J198" s="115">
        <f>ROUND(66*1*1, 2)</f>
        <v>66</v>
      </c>
      <c r="K198" s="116" t="s">
        <v>127</v>
      </c>
      <c r="L198" s="117">
        <f>ROUND(H198*J198,2)</f>
        <v>792</v>
      </c>
    </row>
    <row r="199" spans="1:12" s="11" customFormat="1" x14ac:dyDescent="0.25">
      <c r="A199" s="118"/>
      <c r="B199" s="119"/>
      <c r="C199" s="120" t="s">
        <v>133</v>
      </c>
      <c r="D199" s="55"/>
      <c r="E199" s="55"/>
      <c r="F199" s="55"/>
      <c r="G199" s="55"/>
      <c r="H199" s="121"/>
      <c r="I199" s="150"/>
      <c r="J199" s="151"/>
      <c r="K199" s="124"/>
      <c r="L199" s="125"/>
    </row>
    <row r="200" spans="1:12" s="11" customFormat="1" x14ac:dyDescent="0.25">
      <c r="A200" s="152" t="s">
        <v>134</v>
      </c>
      <c r="B200" s="127">
        <v>23</v>
      </c>
      <c r="C200" s="153" t="s">
        <v>135</v>
      </c>
      <c r="D200" s="59"/>
      <c r="E200" s="59"/>
      <c r="F200" s="59"/>
      <c r="G200" s="60"/>
      <c r="H200" s="99"/>
      <c r="I200" s="100"/>
      <c r="J200" s="101"/>
      <c r="K200" s="101"/>
      <c r="L200" s="101"/>
    </row>
    <row r="201" spans="1:12" s="11" customFormat="1" x14ac:dyDescent="0.25">
      <c r="A201" s="96" t="s">
        <v>136</v>
      </c>
      <c r="B201" s="97">
        <f>ROUND($B$200 + 0.01,2)</f>
        <v>23.01</v>
      </c>
      <c r="C201" s="98" t="s">
        <v>137</v>
      </c>
      <c r="D201" s="64"/>
      <c r="E201" s="64"/>
      <c r="F201" s="64"/>
      <c r="G201" s="65"/>
      <c r="H201" s="99"/>
      <c r="I201" s="100"/>
      <c r="J201" s="101"/>
      <c r="K201" s="101"/>
      <c r="L201" s="101"/>
    </row>
    <row r="202" spans="1:12" s="11" customFormat="1" x14ac:dyDescent="0.25">
      <c r="A202" s="102"/>
      <c r="B202" s="103"/>
      <c r="C202" s="24"/>
      <c r="D202" s="183">
        <v>8</v>
      </c>
      <c r="E202" s="184"/>
      <c r="F202" s="182"/>
      <c r="G202" s="134"/>
      <c r="H202" s="107">
        <f>ROUND(D202,3)</f>
        <v>8</v>
      </c>
      <c r="I202" s="108" t="str">
        <f>IF(D202=0,0, IF(E202=0,"No.",IF(F202=0,"M",IF(G202=0,"Sq.M","Cu.M"))))</f>
        <v>No.</v>
      </c>
      <c r="J202" s="101"/>
      <c r="K202" s="101"/>
      <c r="L202" s="101"/>
    </row>
    <row r="203" spans="1:12" s="11" customFormat="1" x14ac:dyDescent="0.25">
      <c r="A203" s="109"/>
      <c r="B203" s="110"/>
      <c r="C203" s="24"/>
      <c r="D203" s="25"/>
      <c r="E203" s="26"/>
      <c r="F203" s="27"/>
      <c r="G203" s="112" t="s">
        <v>24</v>
      </c>
      <c r="H203" s="113">
        <f>SUM(H199:H202)</f>
        <v>8</v>
      </c>
      <c r="I203" s="114" t="s">
        <v>126</v>
      </c>
      <c r="J203" s="115">
        <f>ROUND(87*1*1, 2)</f>
        <v>87</v>
      </c>
      <c r="K203" s="116" t="s">
        <v>127</v>
      </c>
      <c r="L203" s="117">
        <f>ROUND(H203*J203,2)</f>
        <v>696</v>
      </c>
    </row>
    <row r="204" spans="1:12" s="11" customFormat="1" x14ac:dyDescent="0.25">
      <c r="A204" s="118"/>
      <c r="B204" s="119"/>
      <c r="C204" s="120" t="s">
        <v>138</v>
      </c>
      <c r="D204" s="55"/>
      <c r="E204" s="55"/>
      <c r="F204" s="55"/>
      <c r="G204" s="55"/>
      <c r="H204" s="121"/>
      <c r="I204" s="150"/>
      <c r="J204" s="185"/>
      <c r="K204" s="186"/>
      <c r="L204" s="187"/>
    </row>
    <row r="205" spans="1:12" s="11" customFormat="1" x14ac:dyDescent="0.25">
      <c r="A205" s="152" t="s">
        <v>139</v>
      </c>
      <c r="B205" s="127">
        <v>24</v>
      </c>
      <c r="C205" s="153" t="s">
        <v>140</v>
      </c>
      <c r="D205" s="59"/>
      <c r="E205" s="59"/>
      <c r="F205" s="59"/>
      <c r="G205" s="60"/>
      <c r="H205" s="99"/>
      <c r="I205" s="100"/>
      <c r="J205" s="101"/>
      <c r="K205" s="101"/>
      <c r="L205" s="101"/>
    </row>
    <row r="206" spans="1:12" s="11" customFormat="1" x14ac:dyDescent="0.25">
      <c r="A206" s="96" t="s">
        <v>141</v>
      </c>
      <c r="B206" s="97">
        <f>ROUND($B$205 + 0.01,2)</f>
        <v>24.01</v>
      </c>
      <c r="C206" s="98" t="s">
        <v>142</v>
      </c>
      <c r="D206" s="64"/>
      <c r="E206" s="64"/>
      <c r="F206" s="64"/>
      <c r="G206" s="65"/>
      <c r="H206" s="99"/>
      <c r="I206" s="100"/>
      <c r="J206" s="101"/>
      <c r="K206" s="101"/>
      <c r="L206" s="101"/>
    </row>
    <row r="207" spans="1:12" s="11" customFormat="1" x14ac:dyDescent="0.25">
      <c r="A207" s="102"/>
      <c r="B207" s="103"/>
      <c r="C207" s="24"/>
      <c r="D207" s="183">
        <v>8</v>
      </c>
      <c r="E207" s="184"/>
      <c r="F207" s="182"/>
      <c r="G207" s="134"/>
      <c r="H207" s="107">
        <f>ROUND(D207,3)</f>
        <v>8</v>
      </c>
      <c r="I207" s="108" t="str">
        <f>IF(D207=0,0, IF(E207=0,"No.",IF(F207=0,"M",IF(G207=0,"Sq.M","Cu.M"))))</f>
        <v>No.</v>
      </c>
      <c r="J207" s="101"/>
      <c r="K207" s="101"/>
      <c r="L207" s="101"/>
    </row>
    <row r="208" spans="1:12" s="11" customFormat="1" x14ac:dyDescent="0.25">
      <c r="A208" s="109"/>
      <c r="B208" s="110"/>
      <c r="C208" s="24"/>
      <c r="D208" s="25"/>
      <c r="E208" s="26"/>
      <c r="F208" s="27"/>
      <c r="G208" s="112" t="s">
        <v>24</v>
      </c>
      <c r="H208" s="113">
        <f>SUM(H204:H207)</f>
        <v>8</v>
      </c>
      <c r="I208" s="114" t="s">
        <v>126</v>
      </c>
      <c r="J208" s="115">
        <f>ROUND(159*1*1, 2)</f>
        <v>159</v>
      </c>
      <c r="K208" s="116" t="s">
        <v>127</v>
      </c>
      <c r="L208" s="117">
        <f>ROUND(H208*J208,2)</f>
        <v>1272</v>
      </c>
    </row>
    <row r="209" spans="1:12" s="11" customFormat="1" x14ac:dyDescent="0.25">
      <c r="A209" s="118"/>
      <c r="B209" s="119"/>
      <c r="C209" s="120" t="s">
        <v>143</v>
      </c>
      <c r="D209" s="55"/>
      <c r="E209" s="55"/>
      <c r="F209" s="55"/>
      <c r="G209" s="55"/>
      <c r="H209" s="121"/>
      <c r="I209" s="150"/>
      <c r="J209" s="151"/>
      <c r="K209" s="124"/>
      <c r="L209" s="125"/>
    </row>
    <row r="210" spans="1:12" s="11" customFormat="1" x14ac:dyDescent="0.25">
      <c r="A210" s="126" t="s">
        <v>144</v>
      </c>
      <c r="B210" s="127">
        <v>25</v>
      </c>
      <c r="C210" s="128" t="s">
        <v>145</v>
      </c>
      <c r="D210" s="59"/>
      <c r="E210" s="59"/>
      <c r="F210" s="59"/>
      <c r="G210" s="60"/>
      <c r="H210" s="99"/>
      <c r="I210" s="100"/>
      <c r="J210" s="101"/>
      <c r="K210" s="101"/>
      <c r="L210" s="101"/>
    </row>
    <row r="211" spans="1:12" s="11" customFormat="1" x14ac:dyDescent="0.25">
      <c r="A211" s="102"/>
      <c r="B211" s="103"/>
      <c r="C211" s="24"/>
      <c r="D211" s="183">
        <v>4</v>
      </c>
      <c r="E211" s="184"/>
      <c r="F211" s="182"/>
      <c r="G211" s="134"/>
      <c r="H211" s="107">
        <f>ROUND(D211,3)</f>
        <v>4</v>
      </c>
      <c r="I211" s="108" t="str">
        <f>IF(D211=0,0, IF(E211=0,"No.",IF(F211=0,"M",IF(G211=0,"Sq.M","Cu.M"))))</f>
        <v>No.</v>
      </c>
      <c r="J211" s="101"/>
      <c r="K211" s="101"/>
      <c r="L211" s="101"/>
    </row>
    <row r="212" spans="1:12" s="11" customFormat="1" x14ac:dyDescent="0.25">
      <c r="A212" s="109"/>
      <c r="B212" s="110"/>
      <c r="C212" s="24"/>
      <c r="D212" s="25"/>
      <c r="E212" s="26"/>
      <c r="F212" s="27"/>
      <c r="G212" s="112" t="s">
        <v>24</v>
      </c>
      <c r="H212" s="113">
        <f>SUM(H209:H211)</f>
        <v>4</v>
      </c>
      <c r="I212" s="114" t="s">
        <v>126</v>
      </c>
      <c r="J212" s="115">
        <f>ROUND(635*1*1, 2)</f>
        <v>635</v>
      </c>
      <c r="K212" s="116" t="s">
        <v>146</v>
      </c>
      <c r="L212" s="117">
        <f>ROUND(H212*J212,2)</f>
        <v>2540</v>
      </c>
    </row>
    <row r="213" spans="1:12" s="11" customFormat="1" x14ac:dyDescent="0.25">
      <c r="A213" s="118"/>
      <c r="B213" s="119"/>
      <c r="C213" s="120" t="s">
        <v>147</v>
      </c>
      <c r="D213" s="55"/>
      <c r="E213" s="55"/>
      <c r="F213" s="55"/>
      <c r="G213" s="55"/>
      <c r="H213" s="121"/>
      <c r="I213" s="150"/>
      <c r="J213" s="151"/>
      <c r="K213" s="124"/>
      <c r="L213" s="125"/>
    </row>
    <row r="214" spans="1:12" s="11" customFormat="1" x14ac:dyDescent="0.25">
      <c r="A214" s="126" t="s">
        <v>148</v>
      </c>
      <c r="B214" s="127">
        <v>26</v>
      </c>
      <c r="C214" s="128" t="s">
        <v>149</v>
      </c>
      <c r="D214" s="59"/>
      <c r="E214" s="59"/>
      <c r="F214" s="59"/>
      <c r="G214" s="60"/>
      <c r="H214" s="99"/>
      <c r="I214" s="100"/>
      <c r="J214" s="101"/>
      <c r="K214" s="101"/>
      <c r="L214" s="101"/>
    </row>
    <row r="215" spans="1:12" s="11" customFormat="1" x14ac:dyDescent="0.25">
      <c r="A215" s="102"/>
      <c r="B215" s="103"/>
      <c r="C215" s="24"/>
      <c r="D215" s="131">
        <v>4</v>
      </c>
      <c r="E215" s="132">
        <v>4.05</v>
      </c>
      <c r="F215" s="133">
        <v>0.77500000000000002</v>
      </c>
      <c r="G215" s="134"/>
      <c r="H215" s="107">
        <f t="shared" ref="H215:H221" si="12">ROUND(D215*E215*F215,3)</f>
        <v>12.555</v>
      </c>
      <c r="I215" s="108" t="str">
        <f t="shared" ref="I215:I221" si="13">IF(D215=0,0, IF(E215=0,"No.",IF(F215=0,"M",IF(G215=0,"Sq.M","Cu.M"))))</f>
        <v>Sq.M</v>
      </c>
      <c r="J215" s="101"/>
      <c r="K215" s="101"/>
      <c r="L215" s="101"/>
    </row>
    <row r="216" spans="1:12" s="11" customFormat="1" x14ac:dyDescent="0.25">
      <c r="A216" s="136"/>
      <c r="B216" s="110"/>
      <c r="C216" s="24"/>
      <c r="D216" s="131">
        <v>2</v>
      </c>
      <c r="E216" s="132">
        <v>4.5999999999999996</v>
      </c>
      <c r="F216" s="133">
        <v>0.77500000000000002</v>
      </c>
      <c r="G216" s="137"/>
      <c r="H216" s="138">
        <f t="shared" si="12"/>
        <v>7.13</v>
      </c>
      <c r="I216" s="108" t="str">
        <f t="shared" si="13"/>
        <v>Sq.M</v>
      </c>
      <c r="J216" s="101"/>
      <c r="K216" s="101"/>
      <c r="L216" s="101"/>
    </row>
    <row r="217" spans="1:12" s="11" customFormat="1" x14ac:dyDescent="0.25">
      <c r="A217" s="136"/>
      <c r="B217" s="110"/>
      <c r="C217" s="24"/>
      <c r="D217" s="104">
        <v>6</v>
      </c>
      <c r="E217" s="105">
        <v>1.2</v>
      </c>
      <c r="F217" s="140">
        <v>0.77500000000000002</v>
      </c>
      <c r="G217" s="141"/>
      <c r="H217" s="142">
        <f t="shared" si="12"/>
        <v>5.58</v>
      </c>
      <c r="I217" s="143" t="str">
        <f t="shared" si="13"/>
        <v>Sq.M</v>
      </c>
      <c r="J217" s="130"/>
      <c r="K217" s="101"/>
      <c r="L217" s="101"/>
    </row>
    <row r="218" spans="1:12" s="11" customFormat="1" x14ac:dyDescent="0.25">
      <c r="A218" s="136"/>
      <c r="B218" s="110"/>
      <c r="C218" s="24"/>
      <c r="D218" s="144">
        <v>2</v>
      </c>
      <c r="E218" s="145">
        <v>2.5</v>
      </c>
      <c r="F218" s="146">
        <v>0.77500000000000002</v>
      </c>
      <c r="G218" s="147"/>
      <c r="H218" s="148">
        <f t="shared" si="12"/>
        <v>3.875</v>
      </c>
      <c r="I218" s="149" t="str">
        <f t="shared" si="13"/>
        <v>Sq.M</v>
      </c>
      <c r="J218" s="101"/>
      <c r="K218" s="101"/>
      <c r="L218" s="101"/>
    </row>
    <row r="219" spans="1:12" s="11" customFormat="1" x14ac:dyDescent="0.25">
      <c r="A219" s="136"/>
      <c r="B219" s="110"/>
      <c r="C219" s="24"/>
      <c r="D219" s="131">
        <v>1</v>
      </c>
      <c r="E219" s="132">
        <v>1.6</v>
      </c>
      <c r="F219" s="133">
        <v>0.77500000000000002</v>
      </c>
      <c r="G219" s="137"/>
      <c r="H219" s="138">
        <f t="shared" si="12"/>
        <v>1.24</v>
      </c>
      <c r="I219" s="108" t="str">
        <f t="shared" si="13"/>
        <v>Sq.M</v>
      </c>
      <c r="J219" s="101"/>
      <c r="K219" s="101"/>
      <c r="L219" s="101"/>
    </row>
    <row r="220" spans="1:12" s="11" customFormat="1" x14ac:dyDescent="0.25">
      <c r="A220" s="136"/>
      <c r="B220" s="110"/>
      <c r="C220" s="24"/>
      <c r="D220" s="131">
        <v>1</v>
      </c>
      <c r="E220" s="132">
        <v>4.3499999999999996</v>
      </c>
      <c r="F220" s="133">
        <v>4.05</v>
      </c>
      <c r="G220" s="137"/>
      <c r="H220" s="138">
        <f t="shared" si="12"/>
        <v>17.617999999999999</v>
      </c>
      <c r="I220" s="108" t="str">
        <f t="shared" si="13"/>
        <v>Sq.M</v>
      </c>
      <c r="J220" s="101"/>
      <c r="K220" s="101"/>
      <c r="L220" s="101"/>
    </row>
    <row r="221" spans="1:12" s="11" customFormat="1" x14ac:dyDescent="0.25">
      <c r="A221" s="136"/>
      <c r="B221" s="110"/>
      <c r="C221" s="188"/>
      <c r="D221" s="104">
        <v>-10</v>
      </c>
      <c r="E221" s="105">
        <v>0.45</v>
      </c>
      <c r="F221" s="140">
        <v>0.3</v>
      </c>
      <c r="G221" s="137"/>
      <c r="H221" s="138">
        <f t="shared" si="12"/>
        <v>-1.35</v>
      </c>
      <c r="I221" s="108" t="str">
        <f t="shared" si="13"/>
        <v>Sq.M</v>
      </c>
      <c r="J221" s="101"/>
      <c r="K221" s="101"/>
      <c r="L221" s="101"/>
    </row>
    <row r="222" spans="1:12" s="11" customFormat="1" x14ac:dyDescent="0.25">
      <c r="A222" s="109"/>
      <c r="B222" s="110"/>
      <c r="C222" s="24"/>
      <c r="D222" s="25"/>
      <c r="E222" s="26"/>
      <c r="F222" s="27"/>
      <c r="G222" s="112" t="s">
        <v>24</v>
      </c>
      <c r="H222" s="113">
        <f>SUM(H213:H221)</f>
        <v>46.647999999999996</v>
      </c>
      <c r="I222" s="114" t="s">
        <v>32</v>
      </c>
      <c r="J222" s="115">
        <f>ROUND(122*1*1, 2)</f>
        <v>122</v>
      </c>
      <c r="K222" s="116" t="s">
        <v>33</v>
      </c>
      <c r="L222" s="117">
        <f>ROUND(H222*J222,2)</f>
        <v>5691.06</v>
      </c>
    </row>
    <row r="223" spans="1:12" s="11" customFormat="1" x14ac:dyDescent="0.25">
      <c r="A223" s="118"/>
      <c r="B223" s="119"/>
      <c r="C223" s="120" t="s">
        <v>150</v>
      </c>
      <c r="D223" s="55"/>
      <c r="E223" s="55"/>
      <c r="F223" s="55"/>
      <c r="G223" s="55"/>
      <c r="H223" s="121"/>
      <c r="I223" s="150"/>
      <c r="J223" s="151"/>
      <c r="K223" s="124"/>
      <c r="L223" s="125"/>
    </row>
    <row r="224" spans="1:12" s="11" customFormat="1" x14ac:dyDescent="0.25">
      <c r="A224" s="126" t="s">
        <v>151</v>
      </c>
      <c r="B224" s="127">
        <v>27</v>
      </c>
      <c r="C224" s="128" t="s">
        <v>152</v>
      </c>
      <c r="D224" s="59"/>
      <c r="E224" s="59"/>
      <c r="F224" s="59"/>
      <c r="G224" s="60"/>
      <c r="H224" s="99"/>
      <c r="I224" s="100"/>
      <c r="J224" s="101"/>
      <c r="K224" s="101"/>
      <c r="L224" s="101"/>
    </row>
    <row r="225" spans="1:12" s="11" customFormat="1" x14ac:dyDescent="0.25">
      <c r="A225" s="102"/>
      <c r="B225" s="103"/>
      <c r="C225" s="24"/>
      <c r="D225" s="131">
        <v>4</v>
      </c>
      <c r="E225" s="132">
        <v>4.05</v>
      </c>
      <c r="F225" s="133">
        <v>0.77500000000000002</v>
      </c>
      <c r="G225" s="134"/>
      <c r="H225" s="107">
        <f t="shared" ref="H225:H231" si="14">ROUND(D225*E225*F225,3)</f>
        <v>12.555</v>
      </c>
      <c r="I225" s="108" t="str">
        <f t="shared" ref="I225:I231" si="15">IF(D225=0,0, IF(E225=0,"No.",IF(F225=0,"M",IF(G225=0,"Sq.M","Cu.M"))))</f>
        <v>Sq.M</v>
      </c>
      <c r="J225" s="101"/>
      <c r="K225" s="101"/>
      <c r="L225" s="101"/>
    </row>
    <row r="226" spans="1:12" s="11" customFormat="1" x14ac:dyDescent="0.25">
      <c r="A226" s="136"/>
      <c r="B226" s="110"/>
      <c r="C226" s="24"/>
      <c r="D226" s="131">
        <v>2</v>
      </c>
      <c r="E226" s="132">
        <v>4.5999999999999996</v>
      </c>
      <c r="F226" s="133">
        <v>0.77500000000000002</v>
      </c>
      <c r="G226" s="137"/>
      <c r="H226" s="138">
        <f t="shared" si="14"/>
        <v>7.13</v>
      </c>
      <c r="I226" s="108" t="str">
        <f t="shared" si="15"/>
        <v>Sq.M</v>
      </c>
      <c r="J226" s="101"/>
      <c r="K226" s="101"/>
      <c r="L226" s="101"/>
    </row>
    <row r="227" spans="1:12" s="11" customFormat="1" x14ac:dyDescent="0.25">
      <c r="A227" s="136"/>
      <c r="B227" s="110"/>
      <c r="C227" s="24"/>
      <c r="D227" s="131">
        <v>6</v>
      </c>
      <c r="E227" s="132">
        <v>1.2</v>
      </c>
      <c r="F227" s="133">
        <v>0.77500000000000002</v>
      </c>
      <c r="G227" s="137"/>
      <c r="H227" s="138">
        <f t="shared" si="14"/>
        <v>5.58</v>
      </c>
      <c r="I227" s="108" t="str">
        <f t="shared" si="15"/>
        <v>Sq.M</v>
      </c>
      <c r="J227" s="101"/>
      <c r="K227" s="101"/>
      <c r="L227" s="101"/>
    </row>
    <row r="228" spans="1:12" s="11" customFormat="1" x14ac:dyDescent="0.25">
      <c r="A228" s="136"/>
      <c r="B228" s="110"/>
      <c r="C228" s="24"/>
      <c r="D228" s="131">
        <v>2</v>
      </c>
      <c r="E228" s="132">
        <v>2.5</v>
      </c>
      <c r="F228" s="133">
        <v>0.77500000000000002</v>
      </c>
      <c r="G228" s="137"/>
      <c r="H228" s="138">
        <f t="shared" si="14"/>
        <v>3.875</v>
      </c>
      <c r="I228" s="108" t="str">
        <f t="shared" si="15"/>
        <v>Sq.M</v>
      </c>
      <c r="J228" s="101"/>
      <c r="K228" s="101"/>
      <c r="L228" s="101"/>
    </row>
    <row r="229" spans="1:12" s="11" customFormat="1" x14ac:dyDescent="0.25">
      <c r="A229" s="136"/>
      <c r="B229" s="110"/>
      <c r="C229" s="24"/>
      <c r="D229" s="131">
        <v>1</v>
      </c>
      <c r="E229" s="132">
        <v>1.6</v>
      </c>
      <c r="F229" s="133">
        <v>0.77500000000000002</v>
      </c>
      <c r="G229" s="137"/>
      <c r="H229" s="138">
        <f t="shared" si="14"/>
        <v>1.24</v>
      </c>
      <c r="I229" s="108" t="str">
        <f t="shared" si="15"/>
        <v>Sq.M</v>
      </c>
      <c r="J229" s="101"/>
      <c r="K229" s="101"/>
      <c r="L229" s="101"/>
    </row>
    <row r="230" spans="1:12" s="11" customFormat="1" x14ac:dyDescent="0.25">
      <c r="A230" s="136"/>
      <c r="B230" s="110"/>
      <c r="C230" s="24"/>
      <c r="D230" s="131">
        <v>1</v>
      </c>
      <c r="E230" s="132">
        <v>4.3499999999999996</v>
      </c>
      <c r="F230" s="133">
        <v>4.05</v>
      </c>
      <c r="G230" s="137"/>
      <c r="H230" s="138">
        <f t="shared" si="14"/>
        <v>17.617999999999999</v>
      </c>
      <c r="I230" s="108" t="str">
        <f t="shared" si="15"/>
        <v>Sq.M</v>
      </c>
      <c r="J230" s="101"/>
      <c r="K230" s="101"/>
      <c r="L230" s="101"/>
    </row>
    <row r="231" spans="1:12" s="11" customFormat="1" x14ac:dyDescent="0.25">
      <c r="A231" s="136"/>
      <c r="B231" s="110"/>
      <c r="C231" s="24"/>
      <c r="D231" s="104">
        <v>-10</v>
      </c>
      <c r="E231" s="105">
        <v>0.45</v>
      </c>
      <c r="F231" s="140">
        <v>0.3</v>
      </c>
      <c r="G231" s="137"/>
      <c r="H231" s="138">
        <f t="shared" si="14"/>
        <v>-1.35</v>
      </c>
      <c r="I231" s="108" t="str">
        <f t="shared" si="15"/>
        <v>Sq.M</v>
      </c>
      <c r="J231" s="101"/>
      <c r="K231" s="101"/>
      <c r="L231" s="101"/>
    </row>
    <row r="232" spans="1:12" s="11" customFormat="1" x14ac:dyDescent="0.25">
      <c r="A232" s="109"/>
      <c r="B232" s="110"/>
      <c r="C232" s="24"/>
      <c r="D232" s="25"/>
      <c r="E232" s="26"/>
      <c r="F232" s="27"/>
      <c r="G232" s="112" t="s">
        <v>24</v>
      </c>
      <c r="H232" s="113">
        <f>SUM(H223:H231)</f>
        <v>46.647999999999996</v>
      </c>
      <c r="I232" s="114" t="s">
        <v>32</v>
      </c>
      <c r="J232" s="115">
        <f>ROUND(70*1*1, 2)</f>
        <v>70</v>
      </c>
      <c r="K232" s="116" t="s">
        <v>33</v>
      </c>
      <c r="L232" s="117">
        <f>ROUND(H232*J232,2)</f>
        <v>3265.36</v>
      </c>
    </row>
    <row r="233" spans="1:12" s="11" customFormat="1" x14ac:dyDescent="0.25">
      <c r="A233" s="118"/>
      <c r="B233" s="119"/>
      <c r="C233" s="120" t="s">
        <v>153</v>
      </c>
      <c r="D233" s="55"/>
      <c r="E233" s="55"/>
      <c r="F233" s="55"/>
      <c r="G233" s="55"/>
      <c r="H233" s="121"/>
      <c r="I233" s="150"/>
      <c r="J233" s="151"/>
      <c r="K233" s="124"/>
      <c r="L233" s="125"/>
    </row>
    <row r="234" spans="1:12" s="11" customFormat="1" x14ac:dyDescent="0.25">
      <c r="A234" s="152" t="s">
        <v>154</v>
      </c>
      <c r="B234" s="127">
        <v>28</v>
      </c>
      <c r="C234" s="153" t="s">
        <v>155</v>
      </c>
      <c r="D234" s="59"/>
      <c r="E234" s="59"/>
      <c r="F234" s="59"/>
      <c r="G234" s="60"/>
      <c r="H234" s="99"/>
      <c r="I234" s="100"/>
      <c r="J234" s="101"/>
      <c r="K234" s="101"/>
      <c r="L234" s="101"/>
    </row>
    <row r="235" spans="1:12" s="11" customFormat="1" x14ac:dyDescent="0.25">
      <c r="A235" s="96" t="s">
        <v>156</v>
      </c>
      <c r="B235" s="97">
        <f>ROUND($B$234 + 0.01,2)</f>
        <v>28.01</v>
      </c>
      <c r="C235" s="98" t="s">
        <v>157</v>
      </c>
      <c r="D235" s="64"/>
      <c r="E235" s="64"/>
      <c r="F235" s="64"/>
      <c r="G235" s="65"/>
      <c r="H235" s="99"/>
      <c r="I235" s="100"/>
      <c r="J235" s="101"/>
      <c r="K235" s="101"/>
      <c r="L235" s="101"/>
    </row>
    <row r="236" spans="1:12" s="11" customFormat="1" x14ac:dyDescent="0.25">
      <c r="A236" s="102"/>
      <c r="B236" s="103"/>
      <c r="C236" s="24"/>
      <c r="D236" s="131">
        <v>1</v>
      </c>
      <c r="E236" s="132">
        <v>5.0999999999999996</v>
      </c>
      <c r="F236" s="133">
        <v>3.9</v>
      </c>
      <c r="G236" s="134"/>
      <c r="H236" s="107">
        <f t="shared" ref="H236:H241" si="16">ROUND(D236*E236*F236,3)</f>
        <v>19.89</v>
      </c>
      <c r="I236" s="108" t="str">
        <f t="shared" ref="I236:I241" si="17">IF(D236=0,0, IF(E236=0,"No.",IF(F236=0,"M",IF(G236=0,"Sq.M","Cu.M"))))</f>
        <v>Sq.M</v>
      </c>
      <c r="J236" s="101"/>
      <c r="K236" s="101"/>
      <c r="L236" s="101"/>
    </row>
    <row r="237" spans="1:12" s="11" customFormat="1" x14ac:dyDescent="0.25">
      <c r="A237" s="136"/>
      <c r="B237" s="110"/>
      <c r="C237" s="24"/>
      <c r="D237" s="131">
        <v>2</v>
      </c>
      <c r="E237" s="132">
        <v>4.55</v>
      </c>
      <c r="F237" s="133">
        <v>3.9</v>
      </c>
      <c r="G237" s="137"/>
      <c r="H237" s="138">
        <f t="shared" si="16"/>
        <v>35.49</v>
      </c>
      <c r="I237" s="108" t="str">
        <f t="shared" si="17"/>
        <v>Sq.M</v>
      </c>
      <c r="J237" s="101"/>
      <c r="K237" s="101"/>
      <c r="L237" s="101"/>
    </row>
    <row r="238" spans="1:12" s="11" customFormat="1" x14ac:dyDescent="0.25">
      <c r="A238" s="136"/>
      <c r="B238" s="110"/>
      <c r="C238" s="24"/>
      <c r="D238" s="131">
        <v>20</v>
      </c>
      <c r="E238" s="132">
        <v>0.45</v>
      </c>
      <c r="F238" s="133">
        <v>0.3</v>
      </c>
      <c r="G238" s="137"/>
      <c r="H238" s="138">
        <f t="shared" si="16"/>
        <v>2.7</v>
      </c>
      <c r="I238" s="108" t="str">
        <f t="shared" si="17"/>
        <v>Sq.M</v>
      </c>
      <c r="J238" s="101"/>
      <c r="K238" s="101"/>
      <c r="L238" s="101"/>
    </row>
    <row r="239" spans="1:12" s="11" customFormat="1" x14ac:dyDescent="0.25">
      <c r="A239" s="136"/>
      <c r="B239" s="110"/>
      <c r="C239" s="24"/>
      <c r="D239" s="131">
        <v>10</v>
      </c>
      <c r="E239" s="132">
        <v>1.05</v>
      </c>
      <c r="F239" s="133">
        <v>7.4999999999999997E-2</v>
      </c>
      <c r="G239" s="137"/>
      <c r="H239" s="138">
        <f t="shared" si="16"/>
        <v>0.78800000000000003</v>
      </c>
      <c r="I239" s="108" t="str">
        <f t="shared" si="17"/>
        <v>Sq.M</v>
      </c>
      <c r="J239" s="101"/>
      <c r="K239" s="101"/>
      <c r="L239" s="101"/>
    </row>
    <row r="240" spans="1:12" s="11" customFormat="1" x14ac:dyDescent="0.25">
      <c r="A240" s="136"/>
      <c r="B240" s="110"/>
      <c r="C240" s="24"/>
      <c r="D240" s="131">
        <v>-10</v>
      </c>
      <c r="E240" s="132">
        <v>0.45</v>
      </c>
      <c r="F240" s="133">
        <v>0.3</v>
      </c>
      <c r="G240" s="137"/>
      <c r="H240" s="138">
        <f t="shared" si="16"/>
        <v>-1.35</v>
      </c>
      <c r="I240" s="108" t="str">
        <f t="shared" si="17"/>
        <v>Sq.M</v>
      </c>
      <c r="J240" s="101"/>
      <c r="K240" s="101"/>
      <c r="L240" s="101"/>
    </row>
    <row r="241" spans="1:12" s="11" customFormat="1" x14ac:dyDescent="0.25">
      <c r="A241" s="136"/>
      <c r="B241" s="110"/>
      <c r="C241" s="24"/>
      <c r="D241" s="104">
        <v>1</v>
      </c>
      <c r="E241" s="105">
        <v>20.5</v>
      </c>
      <c r="F241" s="140">
        <v>0.97499999999999998</v>
      </c>
      <c r="G241" s="137"/>
      <c r="H241" s="138">
        <f t="shared" si="16"/>
        <v>19.988</v>
      </c>
      <c r="I241" s="108" t="str">
        <f t="shared" si="17"/>
        <v>Sq.M</v>
      </c>
      <c r="J241" s="101"/>
      <c r="K241" s="101"/>
      <c r="L241" s="101"/>
    </row>
    <row r="242" spans="1:12" s="11" customFormat="1" x14ac:dyDescent="0.25">
      <c r="A242" s="109"/>
      <c r="B242" s="110"/>
      <c r="C242" s="24"/>
      <c r="D242" s="25"/>
      <c r="E242" s="26"/>
      <c r="F242" s="27"/>
      <c r="G242" s="112" t="s">
        <v>24</v>
      </c>
      <c r="H242" s="113">
        <f>SUM(H233:H241)</f>
        <v>77.506</v>
      </c>
      <c r="I242" s="114" t="s">
        <v>32</v>
      </c>
      <c r="J242" s="115">
        <f>ROUND(67*1*1, 2)</f>
        <v>67</v>
      </c>
      <c r="K242" s="116" t="s">
        <v>33</v>
      </c>
      <c r="L242" s="117">
        <f>ROUND(H242*J242,2)</f>
        <v>5192.8999999999996</v>
      </c>
    </row>
    <row r="243" spans="1:12" s="11" customFormat="1" x14ac:dyDescent="0.25">
      <c r="A243" s="118"/>
      <c r="B243" s="119"/>
      <c r="C243" s="120" t="s">
        <v>158</v>
      </c>
      <c r="D243" s="55"/>
      <c r="E243" s="55"/>
      <c r="F243" s="55"/>
      <c r="G243" s="55"/>
      <c r="H243" s="121"/>
      <c r="I243" s="150"/>
      <c r="J243" s="151"/>
      <c r="K243" s="124"/>
      <c r="L243" s="125"/>
    </row>
    <row r="244" spans="1:12" s="11" customFormat="1" x14ac:dyDescent="0.25">
      <c r="A244" s="152" t="s">
        <v>159</v>
      </c>
      <c r="B244" s="127">
        <v>29</v>
      </c>
      <c r="C244" s="153" t="s">
        <v>160</v>
      </c>
      <c r="D244" s="59"/>
      <c r="E244" s="59"/>
      <c r="F244" s="59"/>
      <c r="G244" s="60"/>
      <c r="H244" s="99"/>
      <c r="I244" s="100"/>
      <c r="J244" s="101"/>
      <c r="K244" s="101"/>
      <c r="L244" s="101"/>
    </row>
    <row r="245" spans="1:12" s="11" customFormat="1" x14ac:dyDescent="0.25">
      <c r="A245" s="96" t="s">
        <v>161</v>
      </c>
      <c r="B245" s="97">
        <f>ROUND($B$244 + 0.01,2)</f>
        <v>29.01</v>
      </c>
      <c r="C245" s="98" t="s">
        <v>162</v>
      </c>
      <c r="D245" s="64"/>
      <c r="E245" s="64"/>
      <c r="F245" s="64"/>
      <c r="G245" s="65"/>
      <c r="H245" s="99"/>
      <c r="I245" s="100"/>
      <c r="J245" s="101"/>
      <c r="K245" s="101"/>
      <c r="L245" s="101"/>
    </row>
    <row r="246" spans="1:12" s="11" customFormat="1" x14ac:dyDescent="0.25">
      <c r="A246" s="102"/>
      <c r="B246" s="103"/>
      <c r="C246" s="24"/>
      <c r="D246" s="131">
        <v>1</v>
      </c>
      <c r="E246" s="132">
        <v>5.0999999999999996</v>
      </c>
      <c r="F246" s="133">
        <v>3.9</v>
      </c>
      <c r="G246" s="134"/>
      <c r="H246" s="107">
        <f t="shared" ref="H246:H251" si="18">ROUND(D246*E246*F246,3)</f>
        <v>19.89</v>
      </c>
      <c r="I246" s="108" t="str">
        <f t="shared" ref="I246:I251" si="19">IF(D246=0,0, IF(E246=0,"No.",IF(F246=0,"M",IF(G246=0,"Sq.M","Cu.M"))))</f>
        <v>Sq.M</v>
      </c>
      <c r="J246" s="101"/>
      <c r="K246" s="101"/>
      <c r="L246" s="101"/>
    </row>
    <row r="247" spans="1:12" s="11" customFormat="1" x14ac:dyDescent="0.25">
      <c r="A247" s="136"/>
      <c r="B247" s="110"/>
      <c r="C247" s="24"/>
      <c r="D247" s="131">
        <v>2</v>
      </c>
      <c r="E247" s="132">
        <v>4.55</v>
      </c>
      <c r="F247" s="133">
        <v>3.9</v>
      </c>
      <c r="G247" s="137"/>
      <c r="H247" s="138">
        <f t="shared" si="18"/>
        <v>35.49</v>
      </c>
      <c r="I247" s="108" t="str">
        <f t="shared" si="19"/>
        <v>Sq.M</v>
      </c>
      <c r="J247" s="101"/>
      <c r="K247" s="101"/>
      <c r="L247" s="101"/>
    </row>
    <row r="248" spans="1:12" s="11" customFormat="1" x14ac:dyDescent="0.25">
      <c r="A248" s="136"/>
      <c r="B248" s="110"/>
      <c r="C248" s="24"/>
      <c r="D248" s="131">
        <v>20</v>
      </c>
      <c r="E248" s="132">
        <v>0.45</v>
      </c>
      <c r="F248" s="133">
        <v>0.3</v>
      </c>
      <c r="G248" s="137"/>
      <c r="H248" s="138">
        <f t="shared" si="18"/>
        <v>2.7</v>
      </c>
      <c r="I248" s="108" t="str">
        <f t="shared" si="19"/>
        <v>Sq.M</v>
      </c>
      <c r="J248" s="101"/>
      <c r="K248" s="101"/>
      <c r="L248" s="101"/>
    </row>
    <row r="249" spans="1:12" s="11" customFormat="1" x14ac:dyDescent="0.25">
      <c r="A249" s="136"/>
      <c r="B249" s="110"/>
      <c r="C249" s="24"/>
      <c r="D249" s="131">
        <v>10</v>
      </c>
      <c r="E249" s="132">
        <v>1.05</v>
      </c>
      <c r="F249" s="133">
        <v>7.4999999999999997E-2</v>
      </c>
      <c r="G249" s="137"/>
      <c r="H249" s="138">
        <f t="shared" si="18"/>
        <v>0.78800000000000003</v>
      </c>
      <c r="I249" s="108" t="str">
        <f t="shared" si="19"/>
        <v>Sq.M</v>
      </c>
      <c r="J249" s="101"/>
      <c r="K249" s="101"/>
      <c r="L249" s="101"/>
    </row>
    <row r="250" spans="1:12" s="11" customFormat="1" x14ac:dyDescent="0.25">
      <c r="A250" s="136"/>
      <c r="B250" s="110"/>
      <c r="C250" s="24"/>
      <c r="D250" s="131">
        <v>-10</v>
      </c>
      <c r="E250" s="132">
        <v>0.45</v>
      </c>
      <c r="F250" s="133">
        <v>0.3</v>
      </c>
      <c r="G250" s="137"/>
      <c r="H250" s="138">
        <f t="shared" si="18"/>
        <v>-1.35</v>
      </c>
      <c r="I250" s="108" t="str">
        <f t="shared" si="19"/>
        <v>Sq.M</v>
      </c>
      <c r="J250" s="101"/>
      <c r="K250" s="101"/>
      <c r="L250" s="101"/>
    </row>
    <row r="251" spans="1:12" s="11" customFormat="1" x14ac:dyDescent="0.25">
      <c r="A251" s="136"/>
      <c r="B251" s="110"/>
      <c r="C251" s="24"/>
      <c r="D251" s="104">
        <v>1</v>
      </c>
      <c r="E251" s="105">
        <v>20.5</v>
      </c>
      <c r="F251" s="140">
        <v>0.97499999999999998</v>
      </c>
      <c r="G251" s="137"/>
      <c r="H251" s="138">
        <f t="shared" si="18"/>
        <v>19.988</v>
      </c>
      <c r="I251" s="108" t="str">
        <f t="shared" si="19"/>
        <v>Sq.M</v>
      </c>
      <c r="J251" s="101"/>
      <c r="K251" s="101"/>
      <c r="L251" s="101"/>
    </row>
    <row r="252" spans="1:12" s="11" customFormat="1" x14ac:dyDescent="0.25">
      <c r="A252" s="109"/>
      <c r="B252" s="110"/>
      <c r="C252" s="24"/>
      <c r="D252" s="25"/>
      <c r="E252" s="26"/>
      <c r="F252" s="27"/>
      <c r="G252" s="112" t="s">
        <v>24</v>
      </c>
      <c r="H252" s="113">
        <f>SUM(H243:H251)</f>
        <v>77.506</v>
      </c>
      <c r="I252" s="114" t="s">
        <v>32</v>
      </c>
      <c r="J252" s="115">
        <f>ROUND(4510*1*1, 2)</f>
        <v>4510</v>
      </c>
      <c r="K252" s="116" t="s">
        <v>163</v>
      </c>
      <c r="L252" s="117">
        <f>ROUND(H252*J252*0.01,2)</f>
        <v>3495.52</v>
      </c>
    </row>
    <row r="253" spans="1:12" s="11" customFormat="1" x14ac:dyDescent="0.25">
      <c r="A253" s="118"/>
      <c r="B253" s="119"/>
      <c r="C253" s="120" t="s">
        <v>164</v>
      </c>
      <c r="D253" s="55"/>
      <c r="E253" s="55"/>
      <c r="F253" s="55"/>
      <c r="G253" s="55"/>
      <c r="H253" s="121"/>
      <c r="I253" s="150"/>
      <c r="J253" s="151"/>
      <c r="K253" s="124"/>
      <c r="L253" s="125"/>
    </row>
    <row r="254" spans="1:12" s="11" customFormat="1" x14ac:dyDescent="0.25">
      <c r="A254" s="126" t="s">
        <v>165</v>
      </c>
      <c r="B254" s="127">
        <v>30</v>
      </c>
      <c r="C254" s="128" t="s">
        <v>166</v>
      </c>
      <c r="D254" s="59"/>
      <c r="E254" s="59"/>
      <c r="F254" s="59"/>
      <c r="G254" s="60"/>
      <c r="H254" s="99"/>
      <c r="I254" s="100"/>
      <c r="J254" s="101"/>
      <c r="K254" s="101"/>
      <c r="L254" s="101"/>
    </row>
    <row r="255" spans="1:12" s="11" customFormat="1" x14ac:dyDescent="0.25">
      <c r="A255" s="102"/>
      <c r="B255" s="103"/>
      <c r="C255" s="24"/>
      <c r="D255" s="104">
        <v>1</v>
      </c>
      <c r="E255" s="105">
        <v>2.2999999999999998</v>
      </c>
      <c r="F255" s="140">
        <v>4.8499999999999996</v>
      </c>
      <c r="G255" s="134"/>
      <c r="H255" s="107">
        <f>ROUND(D255*E255*F255,3)</f>
        <v>11.154999999999999</v>
      </c>
      <c r="I255" s="108" t="str">
        <f>IF(D255=0,0, IF(E255=0,"No.",IF(F255=0,"M",IF(G255=0,"Sq.M","Cu.M"))))</f>
        <v>Sq.M</v>
      </c>
      <c r="J255" s="101"/>
      <c r="K255" s="101"/>
      <c r="L255" s="101"/>
    </row>
    <row r="256" spans="1:12" s="11" customFormat="1" x14ac:dyDescent="0.25">
      <c r="A256" s="109"/>
      <c r="B256" s="110"/>
      <c r="C256" s="24"/>
      <c r="D256" s="25"/>
      <c r="E256" s="26"/>
      <c r="F256" s="27"/>
      <c r="G256" s="112" t="s">
        <v>24</v>
      </c>
      <c r="H256" s="113">
        <f>SUM(H253:H255)</f>
        <v>11.154999999999999</v>
      </c>
      <c r="I256" s="114" t="s">
        <v>32</v>
      </c>
      <c r="J256" s="115">
        <f>ROUND(4351*1*1, 2)</f>
        <v>4351</v>
      </c>
      <c r="K256" s="116" t="s">
        <v>33</v>
      </c>
      <c r="L256" s="117">
        <f>ROUND(H256*J256,2)</f>
        <v>48535.41</v>
      </c>
    </row>
    <row r="257" spans="1:12" s="11" customFormat="1" x14ac:dyDescent="0.25">
      <c r="A257" s="118"/>
      <c r="B257" s="119"/>
      <c r="C257" s="120" t="s">
        <v>167</v>
      </c>
      <c r="D257" s="55"/>
      <c r="E257" s="55"/>
      <c r="F257" s="55"/>
      <c r="G257" s="55"/>
      <c r="H257" s="121"/>
      <c r="I257" s="150"/>
      <c r="J257" s="151"/>
      <c r="K257" s="124"/>
      <c r="L257" s="125"/>
    </row>
    <row r="258" spans="1:12" s="11" customFormat="1" x14ac:dyDescent="0.25">
      <c r="A258" s="152" t="s">
        <v>168</v>
      </c>
      <c r="B258" s="127">
        <v>31</v>
      </c>
      <c r="C258" s="153" t="s">
        <v>169</v>
      </c>
      <c r="D258" s="59"/>
      <c r="E258" s="59"/>
      <c r="F258" s="59"/>
      <c r="G258" s="60"/>
      <c r="H258" s="99"/>
      <c r="I258" s="100"/>
      <c r="J258" s="101"/>
      <c r="K258" s="101"/>
      <c r="L258" s="101"/>
    </row>
    <row r="259" spans="1:12" s="11" customFormat="1" x14ac:dyDescent="0.25">
      <c r="A259" s="96" t="s">
        <v>170</v>
      </c>
      <c r="B259" s="97">
        <f>ROUND($B$258 + 0.01,2)</f>
        <v>31.01</v>
      </c>
      <c r="C259" s="98" t="s">
        <v>171</v>
      </c>
      <c r="D259" s="64"/>
      <c r="E259" s="64"/>
      <c r="F259" s="64"/>
      <c r="G259" s="65"/>
      <c r="H259" s="99"/>
      <c r="I259" s="100"/>
      <c r="J259" s="101"/>
      <c r="K259" s="101"/>
      <c r="L259" s="101"/>
    </row>
    <row r="260" spans="1:12" s="11" customFormat="1" x14ac:dyDescent="0.25">
      <c r="A260" s="102"/>
      <c r="B260" s="103"/>
      <c r="C260" s="24"/>
      <c r="D260" s="131">
        <v>10</v>
      </c>
      <c r="E260" s="132">
        <v>0.6</v>
      </c>
      <c r="F260" s="107">
        <v>0.45</v>
      </c>
      <c r="G260" s="107">
        <v>0.16</v>
      </c>
      <c r="H260" s="107">
        <f>ROUND(IF(D260=0,0,IF(E260=0,D260,IF(F260=0,D260*E260,IF(G260=0,D260*E260*F260,D260*E260*F260*G260)))),3)</f>
        <v>0.432</v>
      </c>
      <c r="I260" s="108" t="str">
        <f>IF(D260=0,0, IF(E260=0,"No.",IF(F260=0,"M",IF(G260=0,"Sq.M","Cu.M"))))</f>
        <v>Cu.M</v>
      </c>
      <c r="J260" s="101"/>
      <c r="K260" s="101"/>
      <c r="L260" s="101"/>
    </row>
    <row r="261" spans="1:12" s="11" customFormat="1" x14ac:dyDescent="0.25">
      <c r="A261" s="136"/>
      <c r="B261" s="110"/>
      <c r="C261" s="24"/>
      <c r="D261" s="131">
        <v>5</v>
      </c>
      <c r="E261" s="132">
        <v>0.6</v>
      </c>
      <c r="F261" s="107">
        <v>0.6</v>
      </c>
      <c r="G261" s="133">
        <v>0.16</v>
      </c>
      <c r="H261" s="138">
        <f>ROUND(IF(D261=0,0,IF(E261=0,D261,IF(F261=0,D261*E261,IF(G261=0,D261*E261*F261,D261*E261*F261*G261)))),3)</f>
        <v>0.28799999999999998</v>
      </c>
      <c r="I261" s="108" t="str">
        <f>IF(D261=0,0, IF(E261=0,"No.",IF(F261=0,"M",IF(G261=0,"Sq.M","Cu.M"))))</f>
        <v>Cu.M</v>
      </c>
      <c r="J261" s="101"/>
      <c r="K261" s="101"/>
      <c r="L261" s="101"/>
    </row>
    <row r="262" spans="1:12" s="11" customFormat="1" x14ac:dyDescent="0.25">
      <c r="A262" s="136"/>
      <c r="B262" s="110"/>
      <c r="C262" s="24"/>
      <c r="D262" s="104">
        <v>1</v>
      </c>
      <c r="E262" s="105">
        <v>5</v>
      </c>
      <c r="F262" s="106">
        <v>0.9</v>
      </c>
      <c r="G262" s="133">
        <v>0.16</v>
      </c>
      <c r="H262" s="138">
        <f>ROUND(IF(D262=0,0,IF(E262=0,D262,IF(F262=0,D262*E262,IF(G262=0,D262*E262*F262,D262*E262*F262*G262)))),3)</f>
        <v>0.72</v>
      </c>
      <c r="I262" s="108" t="str">
        <f>IF(D262=0,0, IF(E262=0,"No.",IF(F262=0,"M",IF(G262=0,"Sq.M","Cu.M"))))</f>
        <v>Cu.M</v>
      </c>
      <c r="J262" s="101"/>
      <c r="K262" s="101"/>
      <c r="L262" s="101"/>
    </row>
    <row r="263" spans="1:12" s="11" customFormat="1" x14ac:dyDescent="0.25">
      <c r="A263" s="109"/>
      <c r="B263" s="110"/>
      <c r="C263" s="24"/>
      <c r="D263" s="25"/>
      <c r="E263" s="26"/>
      <c r="F263" s="27"/>
      <c r="G263" s="112" t="s">
        <v>24</v>
      </c>
      <c r="H263" s="113">
        <f>SUM(H257:H262)</f>
        <v>1.44</v>
      </c>
      <c r="I263" s="114" t="s">
        <v>25</v>
      </c>
      <c r="J263" s="115">
        <f>ROUND(10021*1*1, 2)</f>
        <v>10021</v>
      </c>
      <c r="K263" s="116" t="s">
        <v>172</v>
      </c>
      <c r="L263" s="117">
        <f>ROUND(H263*J263,2)</f>
        <v>14430.24</v>
      </c>
    </row>
    <row r="264" spans="1:12" s="11" customFormat="1" x14ac:dyDescent="0.25">
      <c r="A264" s="118"/>
      <c r="B264" s="119"/>
      <c r="C264" s="120" t="s">
        <v>173</v>
      </c>
      <c r="D264" s="55"/>
      <c r="E264" s="55"/>
      <c r="F264" s="55"/>
      <c r="G264" s="55"/>
      <c r="H264" s="121"/>
      <c r="I264" s="150"/>
      <c r="J264" s="151"/>
      <c r="K264" s="124"/>
      <c r="L264" s="125"/>
    </row>
    <row r="265" spans="1:12" s="11" customFormat="1" x14ac:dyDescent="0.25">
      <c r="A265" s="126" t="s">
        <v>174</v>
      </c>
      <c r="B265" s="127">
        <v>32</v>
      </c>
      <c r="C265" s="128" t="s">
        <v>175</v>
      </c>
      <c r="D265" s="59"/>
      <c r="E265" s="59"/>
      <c r="F265" s="59"/>
      <c r="G265" s="60"/>
      <c r="H265" s="99"/>
      <c r="I265" s="100"/>
      <c r="J265" s="101"/>
      <c r="K265" s="101"/>
      <c r="L265" s="101"/>
    </row>
    <row r="266" spans="1:12" s="11" customFormat="1" x14ac:dyDescent="0.25">
      <c r="A266" s="102"/>
      <c r="B266" s="103"/>
      <c r="C266" s="24"/>
      <c r="D266" s="131">
        <v>1.5</v>
      </c>
      <c r="E266" s="132">
        <v>2.2999999999999998</v>
      </c>
      <c r="F266" s="133">
        <v>2.1</v>
      </c>
      <c r="G266" s="134"/>
      <c r="H266" s="107">
        <f>ROUND(D266*E266*F266,3)</f>
        <v>7.2450000000000001</v>
      </c>
      <c r="I266" s="108" t="str">
        <f>IF(D266=0,0, IF(E266=0,"No.",IF(F266=0,"M",IF(G266=0,"Sq.M","Cu.M"))))</f>
        <v>Sq.M</v>
      </c>
      <c r="J266" s="101"/>
      <c r="K266" s="101"/>
      <c r="L266" s="101"/>
    </row>
    <row r="267" spans="1:12" s="11" customFormat="1" x14ac:dyDescent="0.25">
      <c r="A267" s="136"/>
      <c r="B267" s="110"/>
      <c r="C267" s="24"/>
      <c r="D267" s="131">
        <v>20</v>
      </c>
      <c r="E267" s="132">
        <v>0.6</v>
      </c>
      <c r="F267" s="133">
        <v>0.45</v>
      </c>
      <c r="G267" s="137"/>
      <c r="H267" s="138">
        <f>ROUND(D267*E267*F267,3)</f>
        <v>5.4</v>
      </c>
      <c r="I267" s="108" t="str">
        <f>IF(D267=0,0, IF(E267=0,"No.",IF(F267=0,"M",IF(G267=0,"Sq.M","Cu.M"))))</f>
        <v>Sq.M</v>
      </c>
      <c r="J267" s="101"/>
      <c r="K267" s="101"/>
      <c r="L267" s="101"/>
    </row>
    <row r="268" spans="1:12" s="11" customFormat="1" x14ac:dyDescent="0.25">
      <c r="A268" s="136"/>
      <c r="B268" s="110"/>
      <c r="C268" s="188"/>
      <c r="D268" s="131">
        <v>5</v>
      </c>
      <c r="E268" s="132">
        <v>0.6</v>
      </c>
      <c r="F268" s="133">
        <v>0.6</v>
      </c>
      <c r="G268" s="137"/>
      <c r="H268" s="138">
        <f>ROUND(D268*E268*F268,3)</f>
        <v>1.8</v>
      </c>
      <c r="I268" s="108" t="str">
        <f>IF(D268=0,0, IF(E268=0,"No.",IF(F268=0,"M",IF(G268=0,"Sq.M","Cu.M"))))</f>
        <v>Sq.M</v>
      </c>
      <c r="J268" s="101"/>
      <c r="K268" s="101"/>
      <c r="L268" s="101"/>
    </row>
    <row r="269" spans="1:12" s="11" customFormat="1" x14ac:dyDescent="0.25">
      <c r="A269" s="136"/>
      <c r="B269" s="110"/>
      <c r="C269" s="24"/>
      <c r="D269" s="183">
        <v>10</v>
      </c>
      <c r="E269" s="189">
        <v>0.6</v>
      </c>
      <c r="F269" s="140">
        <v>0.9</v>
      </c>
      <c r="G269" s="141"/>
      <c r="H269" s="142">
        <f>ROUND(D269*E269*F269,3)</f>
        <v>5.4</v>
      </c>
      <c r="I269" s="143" t="str">
        <f>IF(D269=0,0, IF(E269=0,"No.",IF(F269=0,"M",IF(G269=0,"Sq.M","Cu.M"))))</f>
        <v>Sq.M</v>
      </c>
      <c r="J269" s="130"/>
      <c r="K269" s="101"/>
      <c r="L269" s="101"/>
    </row>
    <row r="270" spans="1:12" s="11" customFormat="1" x14ac:dyDescent="0.25">
      <c r="A270" s="109"/>
      <c r="B270" s="110"/>
      <c r="C270" s="24"/>
      <c r="D270" s="25"/>
      <c r="E270" s="26"/>
      <c r="F270" s="27"/>
      <c r="G270" s="190" t="s">
        <v>24</v>
      </c>
      <c r="H270" s="158">
        <f>SUM(H264:H269)</f>
        <v>19.844999999999999</v>
      </c>
      <c r="I270" s="159" t="s">
        <v>32</v>
      </c>
      <c r="J270" s="115">
        <f>ROUND(29*1*1, 2)</f>
        <v>29</v>
      </c>
      <c r="K270" s="116" t="s">
        <v>33</v>
      </c>
      <c r="L270" s="117">
        <f>ROUND(H270*J270,2)</f>
        <v>575.51</v>
      </c>
    </row>
    <row r="271" spans="1:12" s="11" customFormat="1" x14ac:dyDescent="0.25">
      <c r="A271" s="118"/>
      <c r="B271" s="119"/>
      <c r="C271" s="120" t="s">
        <v>176</v>
      </c>
      <c r="D271" s="55"/>
      <c r="E271" s="55"/>
      <c r="F271" s="55"/>
      <c r="G271" s="55"/>
      <c r="H271" s="121"/>
      <c r="I271" s="150"/>
      <c r="J271" s="151"/>
      <c r="K271" s="124"/>
      <c r="L271" s="125"/>
    </row>
    <row r="272" spans="1:12" s="11" customFormat="1" x14ac:dyDescent="0.25">
      <c r="A272" s="152" t="s">
        <v>177</v>
      </c>
      <c r="B272" s="127">
        <v>33</v>
      </c>
      <c r="C272" s="153" t="s">
        <v>178</v>
      </c>
      <c r="D272" s="59"/>
      <c r="E272" s="59"/>
      <c r="F272" s="59"/>
      <c r="G272" s="60"/>
      <c r="H272" s="99"/>
      <c r="I272" s="100"/>
      <c r="J272" s="101"/>
      <c r="K272" s="101"/>
      <c r="L272" s="101"/>
    </row>
    <row r="273" spans="1:12" s="11" customFormat="1" x14ac:dyDescent="0.25">
      <c r="A273" s="161" t="s">
        <v>179</v>
      </c>
      <c r="B273" s="97">
        <f>ROUND($B$272 + 0.01,2)</f>
        <v>33.01</v>
      </c>
      <c r="C273" s="162" t="s">
        <v>180</v>
      </c>
      <c r="D273" s="64"/>
      <c r="E273" s="64"/>
      <c r="F273" s="64"/>
      <c r="G273" s="65"/>
      <c r="H273" s="99"/>
      <c r="I273" s="100"/>
      <c r="J273" s="101"/>
      <c r="K273" s="101"/>
      <c r="L273" s="101"/>
    </row>
    <row r="274" spans="1:12" s="11" customFormat="1" x14ac:dyDescent="0.25">
      <c r="A274" s="161" t="s">
        <v>181</v>
      </c>
      <c r="B274" s="97">
        <f>ROUND($B$273 + 0.01,2)</f>
        <v>33.020000000000003</v>
      </c>
      <c r="C274" s="162" t="s">
        <v>182</v>
      </c>
      <c r="D274" s="64"/>
      <c r="E274" s="64"/>
      <c r="F274" s="64"/>
      <c r="G274" s="65"/>
      <c r="H274" s="99"/>
      <c r="I274" s="100"/>
      <c r="J274" s="101"/>
      <c r="K274" s="101"/>
      <c r="L274" s="101"/>
    </row>
    <row r="275" spans="1:12" s="11" customFormat="1" x14ac:dyDescent="0.25">
      <c r="A275" s="96" t="s">
        <v>183</v>
      </c>
      <c r="B275" s="97">
        <f>ROUND($B$274 + 0.01,2)</f>
        <v>33.03</v>
      </c>
      <c r="C275" s="98" t="s">
        <v>184</v>
      </c>
      <c r="D275" s="64"/>
      <c r="E275" s="64"/>
      <c r="F275" s="64"/>
      <c r="G275" s="65"/>
      <c r="H275" s="99"/>
      <c r="I275" s="100"/>
      <c r="J275" s="101"/>
      <c r="K275" s="101"/>
      <c r="L275" s="101"/>
    </row>
    <row r="276" spans="1:12" s="11" customFormat="1" x14ac:dyDescent="0.25">
      <c r="A276" s="102"/>
      <c r="B276" s="103"/>
      <c r="C276" s="24"/>
      <c r="D276" s="104">
        <v>1</v>
      </c>
      <c r="E276" s="105">
        <f>5.1+0.3</f>
        <v>5.3999999999999995</v>
      </c>
      <c r="F276" s="140">
        <f>4.55+0.3</f>
        <v>4.8499999999999996</v>
      </c>
      <c r="G276" s="134"/>
      <c r="H276" s="107">
        <f>ROUND(D276*E276*F276,3)</f>
        <v>26.19</v>
      </c>
      <c r="I276" s="108" t="str">
        <f>IF(D276=0,0, IF(E276=0,"No.",IF(F276=0,"M",IF(G276=0,"Sq.M","Cu.M"))))</f>
        <v>Sq.M</v>
      </c>
      <c r="J276" s="101"/>
      <c r="K276" s="101"/>
      <c r="L276" s="101"/>
    </row>
    <row r="277" spans="1:12" s="11" customFormat="1" x14ac:dyDescent="0.25">
      <c r="A277" s="109"/>
      <c r="B277" s="110"/>
      <c r="C277" s="24"/>
      <c r="D277" s="25"/>
      <c r="E277" s="26"/>
      <c r="F277" s="27"/>
      <c r="G277" s="112" t="s">
        <v>24</v>
      </c>
      <c r="H277" s="113">
        <f>SUM(H271:H276)</f>
        <v>26.19</v>
      </c>
      <c r="I277" s="114" t="s">
        <v>32</v>
      </c>
      <c r="J277" s="115">
        <f>ROUND(79*1*1, 2)</f>
        <v>79</v>
      </c>
      <c r="K277" s="116" t="s">
        <v>33</v>
      </c>
      <c r="L277" s="117">
        <f>ROUND(H277*J277,2)</f>
        <v>2069.0100000000002</v>
      </c>
    </row>
    <row r="278" spans="1:12" s="11" customFormat="1" x14ac:dyDescent="0.25">
      <c r="A278" s="118"/>
      <c r="B278" s="119"/>
      <c r="C278" s="120" t="s">
        <v>185</v>
      </c>
      <c r="D278" s="55"/>
      <c r="E278" s="55"/>
      <c r="F278" s="55"/>
      <c r="G278" s="55"/>
      <c r="H278" s="121"/>
      <c r="I278" s="150"/>
      <c r="J278" s="151"/>
      <c r="K278" s="124"/>
      <c r="L278" s="125"/>
    </row>
    <row r="279" spans="1:12" s="11" customFormat="1" x14ac:dyDescent="0.25">
      <c r="A279" s="152" t="s">
        <v>186</v>
      </c>
      <c r="B279" s="127">
        <v>34</v>
      </c>
      <c r="C279" s="153" t="s">
        <v>187</v>
      </c>
      <c r="D279" s="59"/>
      <c r="E279" s="59"/>
      <c r="F279" s="59"/>
      <c r="G279" s="60"/>
      <c r="H279" s="99"/>
      <c r="I279" s="100"/>
      <c r="J279" s="101"/>
      <c r="K279" s="101"/>
      <c r="L279" s="101"/>
    </row>
    <row r="280" spans="1:12" s="11" customFormat="1" x14ac:dyDescent="0.25">
      <c r="A280" s="191"/>
      <c r="B280" s="110"/>
      <c r="C280" s="192" t="s">
        <v>188</v>
      </c>
      <c r="D280" s="193"/>
      <c r="E280" s="193"/>
      <c r="F280" s="193"/>
      <c r="G280" s="193"/>
      <c r="H280" s="99"/>
      <c r="I280" s="100"/>
      <c r="J280" s="101"/>
      <c r="K280" s="101"/>
      <c r="L280" s="101"/>
    </row>
    <row r="281" spans="1:12" s="11" customFormat="1" x14ac:dyDescent="0.25">
      <c r="A281" s="126" t="s">
        <v>189</v>
      </c>
      <c r="B281" s="97">
        <f>ROUND($B$279 + 0.01,2)</f>
        <v>34.01</v>
      </c>
      <c r="C281" s="194" t="s">
        <v>190</v>
      </c>
      <c r="D281" s="64"/>
      <c r="E281" s="64"/>
      <c r="F281" s="64"/>
      <c r="G281" s="65"/>
      <c r="H281" s="99"/>
      <c r="I281" s="100"/>
      <c r="J281" s="101"/>
      <c r="K281" s="101"/>
      <c r="L281" s="101"/>
    </row>
    <row r="282" spans="1:12" s="11" customFormat="1" x14ac:dyDescent="0.25">
      <c r="A282" s="102"/>
      <c r="B282" s="103"/>
      <c r="C282" s="24"/>
      <c r="D282" s="104">
        <v>1</v>
      </c>
      <c r="E282" s="105">
        <v>4.3499999999999996</v>
      </c>
      <c r="F282" s="140">
        <v>4.05</v>
      </c>
      <c r="G282" s="134"/>
      <c r="H282" s="107">
        <f>ROUND(D282*E282*F282,3)</f>
        <v>17.617999999999999</v>
      </c>
      <c r="I282" s="108" t="str">
        <f>IF(D282=0,0, IF(E282=0,"No.",IF(F282=0,"M",IF(G282=0,"Sq.M","Cu.M"))))</f>
        <v>Sq.M</v>
      </c>
      <c r="J282" s="101"/>
      <c r="K282" s="101"/>
      <c r="L282" s="101"/>
    </row>
    <row r="283" spans="1:12" s="11" customFormat="1" x14ac:dyDescent="0.25">
      <c r="A283" s="109"/>
      <c r="B283" s="110"/>
      <c r="C283" s="24"/>
      <c r="D283" s="25"/>
      <c r="E283" s="26"/>
      <c r="F283" s="27"/>
      <c r="G283" s="112" t="s">
        <v>24</v>
      </c>
      <c r="H283" s="113">
        <f>SUM(H278:H282)</f>
        <v>17.617999999999999</v>
      </c>
      <c r="I283" s="114" t="s">
        <v>32</v>
      </c>
      <c r="J283" s="115">
        <v>1589</v>
      </c>
      <c r="K283" s="116" t="s">
        <v>33</v>
      </c>
      <c r="L283" s="117">
        <f>ROUND(H283*J283,2)</f>
        <v>27995</v>
      </c>
    </row>
    <row r="284" spans="1:12" s="11" customFormat="1" x14ac:dyDescent="0.25">
      <c r="A284" s="118"/>
      <c r="B284" s="119"/>
      <c r="C284" s="120" t="s">
        <v>191</v>
      </c>
      <c r="D284" s="55"/>
      <c r="E284" s="55"/>
      <c r="F284" s="55"/>
      <c r="G284" s="55"/>
      <c r="H284" s="121"/>
      <c r="I284" s="150"/>
      <c r="J284" s="151"/>
      <c r="K284" s="124"/>
      <c r="L284" s="125"/>
    </row>
    <row r="285" spans="1:12" s="11" customFormat="1" x14ac:dyDescent="0.25">
      <c r="A285" s="126" t="s">
        <v>192</v>
      </c>
      <c r="B285" s="127">
        <v>35</v>
      </c>
      <c r="C285" s="128" t="s">
        <v>193</v>
      </c>
      <c r="D285" s="59"/>
      <c r="E285" s="59"/>
      <c r="F285" s="59"/>
      <c r="G285" s="60"/>
      <c r="H285" s="99"/>
      <c r="I285" s="100"/>
      <c r="J285" s="101"/>
      <c r="K285" s="101"/>
      <c r="L285" s="101"/>
    </row>
    <row r="286" spans="1:12" s="11" customFormat="1" x14ac:dyDescent="0.25">
      <c r="A286" s="102"/>
      <c r="B286" s="103"/>
      <c r="C286" s="24"/>
      <c r="D286" s="131">
        <v>2</v>
      </c>
      <c r="E286" s="132">
        <v>4.3499999999999996</v>
      </c>
      <c r="F286" s="133">
        <v>2.1</v>
      </c>
      <c r="G286" s="134"/>
      <c r="H286" s="107">
        <f t="shared" ref="H286:H293" si="20">ROUND(D286*E286*F286,3)</f>
        <v>18.27</v>
      </c>
      <c r="I286" s="108" t="str">
        <f t="shared" ref="I286:I293" si="21">IF(D286=0,0, IF(E286=0,"No.",IF(F286=0,"M",IF(G286=0,"Sq.M","Cu.M"))))</f>
        <v>Sq.M</v>
      </c>
      <c r="J286" s="101"/>
      <c r="K286" s="101"/>
      <c r="L286" s="101"/>
    </row>
    <row r="287" spans="1:12" s="11" customFormat="1" x14ac:dyDescent="0.25">
      <c r="A287" s="136"/>
      <c r="B287" s="110"/>
      <c r="C287" s="24"/>
      <c r="D287" s="131">
        <v>4</v>
      </c>
      <c r="E287" s="132">
        <v>4.05</v>
      </c>
      <c r="F287" s="133">
        <v>2.1</v>
      </c>
      <c r="G287" s="137"/>
      <c r="H287" s="138">
        <f t="shared" si="20"/>
        <v>34.020000000000003</v>
      </c>
      <c r="I287" s="108" t="str">
        <f t="shared" si="21"/>
        <v>Sq.M</v>
      </c>
      <c r="J287" s="101"/>
      <c r="K287" s="101"/>
      <c r="L287" s="101"/>
    </row>
    <row r="288" spans="1:12" s="11" customFormat="1" x14ac:dyDescent="0.25">
      <c r="A288" s="136"/>
      <c r="B288" s="110"/>
      <c r="C288" s="24"/>
      <c r="D288" s="131">
        <v>-1</v>
      </c>
      <c r="E288" s="132">
        <v>2.0499999999999998</v>
      </c>
      <c r="F288" s="133">
        <v>2.1</v>
      </c>
      <c r="G288" s="137"/>
      <c r="H288" s="138">
        <f t="shared" si="20"/>
        <v>-4.3049999999999997</v>
      </c>
      <c r="I288" s="108" t="str">
        <f t="shared" si="21"/>
        <v>Sq.M</v>
      </c>
      <c r="J288" s="101"/>
      <c r="K288" s="101"/>
      <c r="L288" s="101"/>
    </row>
    <row r="289" spans="1:12" s="11" customFormat="1" x14ac:dyDescent="0.25">
      <c r="A289" s="136"/>
      <c r="B289" s="110"/>
      <c r="C289" s="24"/>
      <c r="D289" s="131">
        <v>2</v>
      </c>
      <c r="E289" s="132">
        <v>1.6</v>
      </c>
      <c r="F289" s="133">
        <v>2.1</v>
      </c>
      <c r="G289" s="137"/>
      <c r="H289" s="138">
        <f t="shared" si="20"/>
        <v>6.72</v>
      </c>
      <c r="I289" s="108" t="str">
        <f t="shared" si="21"/>
        <v>Sq.M</v>
      </c>
      <c r="J289" s="101"/>
      <c r="K289" s="101"/>
      <c r="L289" s="101"/>
    </row>
    <row r="290" spans="1:12" s="11" customFormat="1" x14ac:dyDescent="0.25">
      <c r="A290" s="136"/>
      <c r="B290" s="110"/>
      <c r="C290" s="24"/>
      <c r="D290" s="131">
        <v>2</v>
      </c>
      <c r="E290" s="132">
        <v>1.1000000000000001</v>
      </c>
      <c r="F290" s="133">
        <v>2.1</v>
      </c>
      <c r="G290" s="137"/>
      <c r="H290" s="138">
        <f t="shared" si="20"/>
        <v>4.62</v>
      </c>
      <c r="I290" s="108" t="str">
        <f t="shared" si="21"/>
        <v>Sq.M</v>
      </c>
      <c r="J290" s="101"/>
      <c r="K290" s="101"/>
      <c r="L290" s="101"/>
    </row>
    <row r="291" spans="1:12" s="11" customFormat="1" x14ac:dyDescent="0.25">
      <c r="A291" s="136"/>
      <c r="B291" s="110"/>
      <c r="C291" s="24"/>
      <c r="D291" s="131">
        <v>2</v>
      </c>
      <c r="E291" s="132">
        <v>1.2</v>
      </c>
      <c r="F291" s="133">
        <v>2.1</v>
      </c>
      <c r="G291" s="137"/>
      <c r="H291" s="138">
        <f t="shared" si="20"/>
        <v>5.04</v>
      </c>
      <c r="I291" s="108" t="str">
        <f t="shared" si="21"/>
        <v>Sq.M</v>
      </c>
      <c r="J291" s="101"/>
      <c r="K291" s="101"/>
      <c r="L291" s="101"/>
    </row>
    <row r="292" spans="1:12" s="11" customFormat="1" x14ac:dyDescent="0.25">
      <c r="A292" s="136"/>
      <c r="B292" s="110"/>
      <c r="C292" s="24"/>
      <c r="D292" s="131">
        <v>2</v>
      </c>
      <c r="E292" s="132">
        <v>2.5</v>
      </c>
      <c r="F292" s="133">
        <v>2.1</v>
      </c>
      <c r="G292" s="137"/>
      <c r="H292" s="138">
        <f t="shared" si="20"/>
        <v>10.5</v>
      </c>
      <c r="I292" s="108" t="str">
        <f t="shared" si="21"/>
        <v>Sq.M</v>
      </c>
      <c r="J292" s="101"/>
      <c r="K292" s="101"/>
      <c r="L292" s="101"/>
    </row>
    <row r="293" spans="1:12" s="11" customFormat="1" x14ac:dyDescent="0.25">
      <c r="A293" s="136"/>
      <c r="B293" s="110"/>
      <c r="C293" s="24"/>
      <c r="D293" s="104">
        <v>-4</v>
      </c>
      <c r="E293" s="105">
        <v>0.75</v>
      </c>
      <c r="F293" s="140">
        <v>2.1</v>
      </c>
      <c r="G293" s="137"/>
      <c r="H293" s="138">
        <f t="shared" si="20"/>
        <v>-6.3</v>
      </c>
      <c r="I293" s="108" t="str">
        <f t="shared" si="21"/>
        <v>Sq.M</v>
      </c>
      <c r="J293" s="101"/>
      <c r="K293" s="101"/>
      <c r="L293" s="101"/>
    </row>
    <row r="294" spans="1:12" s="11" customFormat="1" x14ac:dyDescent="0.25">
      <c r="A294" s="109"/>
      <c r="B294" s="110"/>
      <c r="C294" s="24"/>
      <c r="D294" s="25"/>
      <c r="E294" s="26"/>
      <c r="F294" s="27"/>
      <c r="G294" s="112" t="s">
        <v>24</v>
      </c>
      <c r="H294" s="113">
        <f>SUM(H284:H293)</f>
        <v>68.565000000000012</v>
      </c>
      <c r="I294" s="114" t="s">
        <v>32</v>
      </c>
      <c r="J294" s="115">
        <f>ROUND(1060*1*1, 2)</f>
        <v>1060</v>
      </c>
      <c r="K294" s="116" t="s">
        <v>33</v>
      </c>
      <c r="L294" s="117">
        <f>ROUND(H294*J294,2)</f>
        <v>72678.899999999994</v>
      </c>
    </row>
    <row r="295" spans="1:12" s="11" customFormat="1" x14ac:dyDescent="0.25">
      <c r="A295" s="118"/>
      <c r="B295" s="119"/>
      <c r="C295" s="120" t="s">
        <v>194</v>
      </c>
      <c r="D295" s="55"/>
      <c r="E295" s="55"/>
      <c r="F295" s="55"/>
      <c r="G295" s="55"/>
      <c r="H295" s="121"/>
      <c r="I295" s="150"/>
      <c r="J295" s="151"/>
      <c r="K295" s="124"/>
      <c r="L295" s="125"/>
    </row>
    <row r="296" spans="1:12" s="11" customFormat="1" x14ac:dyDescent="0.25">
      <c r="A296" s="126" t="s">
        <v>195</v>
      </c>
      <c r="B296" s="127">
        <v>36</v>
      </c>
      <c r="C296" s="128" t="s">
        <v>196</v>
      </c>
      <c r="D296" s="59"/>
      <c r="E296" s="59"/>
      <c r="F296" s="59"/>
      <c r="G296" s="60"/>
      <c r="H296" s="99"/>
      <c r="I296" s="100"/>
      <c r="J296" s="101"/>
      <c r="K296" s="101"/>
      <c r="L296" s="101"/>
    </row>
    <row r="297" spans="1:12" s="11" customFormat="1" x14ac:dyDescent="0.25">
      <c r="A297" s="102"/>
      <c r="B297" s="103"/>
      <c r="C297" s="24"/>
      <c r="D297" s="104">
        <v>1</v>
      </c>
      <c r="E297" s="105">
        <v>4</v>
      </c>
      <c r="F297" s="140">
        <v>1</v>
      </c>
      <c r="G297" s="134"/>
      <c r="H297" s="107">
        <f>ROUND(D297*E297*F297,3)</f>
        <v>4</v>
      </c>
      <c r="I297" s="108" t="str">
        <f>IF(D297=0,0, IF(E297=0,"No.",IF(F297=0,"M",IF(G297=0,"Sq.M","Cu.M"))))</f>
        <v>Sq.M</v>
      </c>
      <c r="J297" s="101"/>
      <c r="K297" s="101"/>
      <c r="L297" s="101"/>
    </row>
    <row r="298" spans="1:12" s="11" customFormat="1" x14ac:dyDescent="0.25">
      <c r="A298" s="109"/>
      <c r="B298" s="110"/>
      <c r="C298" s="24"/>
      <c r="D298" s="25"/>
      <c r="E298" s="26"/>
      <c r="F298" s="27"/>
      <c r="G298" s="112" t="s">
        <v>24</v>
      </c>
      <c r="H298" s="113">
        <f>SUM(H295:H297)</f>
        <v>4</v>
      </c>
      <c r="I298" s="114" t="s">
        <v>32</v>
      </c>
      <c r="J298" s="115">
        <f>ROUND(823*1*1, 2)</f>
        <v>823</v>
      </c>
      <c r="K298" s="116" t="s">
        <v>33</v>
      </c>
      <c r="L298" s="117">
        <f>ROUND(H298*J298,2)</f>
        <v>3292</v>
      </c>
    </row>
    <row r="299" spans="1:12" s="11" customFormat="1" x14ac:dyDescent="0.25">
      <c r="A299" s="118"/>
      <c r="B299" s="119"/>
      <c r="C299" s="120" t="s">
        <v>197</v>
      </c>
      <c r="D299" s="55"/>
      <c r="E299" s="55"/>
      <c r="F299" s="55"/>
      <c r="G299" s="55"/>
      <c r="H299" s="121"/>
      <c r="I299" s="150"/>
      <c r="J299" s="151"/>
      <c r="K299" s="124"/>
      <c r="L299" s="125"/>
    </row>
    <row r="300" spans="1:12" s="11" customFormat="1" x14ac:dyDescent="0.25">
      <c r="A300" s="126" t="s">
        <v>198</v>
      </c>
      <c r="B300" s="127">
        <v>37</v>
      </c>
      <c r="C300" s="128" t="s">
        <v>199</v>
      </c>
      <c r="D300" s="59"/>
      <c r="E300" s="59"/>
      <c r="F300" s="59"/>
      <c r="G300" s="60"/>
      <c r="H300" s="99"/>
      <c r="I300" s="100"/>
      <c r="J300" s="101"/>
      <c r="K300" s="101"/>
      <c r="L300" s="101"/>
    </row>
    <row r="301" spans="1:12" s="11" customFormat="1" x14ac:dyDescent="0.25">
      <c r="A301" s="102"/>
      <c r="B301" s="103"/>
      <c r="C301" s="24"/>
      <c r="D301" s="131">
        <v>1</v>
      </c>
      <c r="E301" s="132">
        <v>1.65</v>
      </c>
      <c r="F301" s="133">
        <v>0.45</v>
      </c>
      <c r="G301" s="134"/>
      <c r="H301" s="107">
        <f>ROUND(D301*E301*F301,3)</f>
        <v>0.74299999999999999</v>
      </c>
      <c r="I301" s="108" t="str">
        <f>IF(D301=0,0, IF(E301=0,"No.",IF(F301=0,"M",IF(G301=0,"Sq.M","Cu.M"))))</f>
        <v>Sq.M</v>
      </c>
      <c r="J301" s="101"/>
      <c r="K301" s="101"/>
      <c r="L301" s="101"/>
    </row>
    <row r="302" spans="1:12" s="11" customFormat="1" x14ac:dyDescent="0.25">
      <c r="A302" s="136"/>
      <c r="B302" s="110"/>
      <c r="C302" s="24"/>
      <c r="D302" s="131">
        <v>1</v>
      </c>
      <c r="E302" s="132">
        <v>1.8</v>
      </c>
      <c r="F302" s="133">
        <v>0.45</v>
      </c>
      <c r="G302" s="137"/>
      <c r="H302" s="138">
        <f>ROUND(D302*E302*F302,3)</f>
        <v>0.81</v>
      </c>
      <c r="I302" s="108" t="str">
        <f>IF(D302=0,0, IF(E302=0,"No.",IF(F302=0,"M",IF(G302=0,"Sq.M","Cu.M"))))</f>
        <v>Sq.M</v>
      </c>
      <c r="J302" s="101"/>
      <c r="K302" s="101"/>
      <c r="L302" s="101"/>
    </row>
    <row r="303" spans="1:12" s="11" customFormat="1" x14ac:dyDescent="0.25">
      <c r="A303" s="136"/>
      <c r="B303" s="110"/>
      <c r="C303" s="24"/>
      <c r="D303" s="131">
        <v>1</v>
      </c>
      <c r="E303" s="132">
        <v>1.7</v>
      </c>
      <c r="F303" s="133">
        <v>2.1</v>
      </c>
      <c r="G303" s="137"/>
      <c r="H303" s="138">
        <f>ROUND(D303*E303*F303,3)</f>
        <v>3.57</v>
      </c>
      <c r="I303" s="108" t="str">
        <f>IF(D303=0,0, IF(E303=0,"No.",IF(F303=0,"M",IF(G303=0,"Sq.M","Cu.M"))))</f>
        <v>Sq.M</v>
      </c>
      <c r="J303" s="101"/>
      <c r="K303" s="101"/>
      <c r="L303" s="101"/>
    </row>
    <row r="304" spans="1:12" s="11" customFormat="1" x14ac:dyDescent="0.25">
      <c r="A304" s="136"/>
      <c r="B304" s="110"/>
      <c r="C304" s="24"/>
      <c r="D304" s="104">
        <v>1</v>
      </c>
      <c r="E304" s="105">
        <v>1.1000000000000001</v>
      </c>
      <c r="F304" s="140">
        <v>2.1</v>
      </c>
      <c r="G304" s="137"/>
      <c r="H304" s="138">
        <f>ROUND(D304*E304*F304,3)</f>
        <v>2.31</v>
      </c>
      <c r="I304" s="108" t="str">
        <f>IF(D304=0,0, IF(E304=0,"No.",IF(F304=0,"M",IF(G304=0,"Sq.M","Cu.M"))))</f>
        <v>Sq.M</v>
      </c>
      <c r="J304" s="101"/>
      <c r="K304" s="101"/>
      <c r="L304" s="101"/>
    </row>
    <row r="305" spans="1:12" s="11" customFormat="1" x14ac:dyDescent="0.25">
      <c r="A305" s="109"/>
      <c r="B305" s="110"/>
      <c r="C305" s="24"/>
      <c r="D305" s="25"/>
      <c r="E305" s="26"/>
      <c r="F305" s="27"/>
      <c r="G305" s="112" t="s">
        <v>24</v>
      </c>
      <c r="H305" s="113">
        <f>SUM(H299:H304)</f>
        <v>7.4329999999999998</v>
      </c>
      <c r="I305" s="114" t="s">
        <v>32</v>
      </c>
      <c r="J305" s="115">
        <f>ROUND(2313*1*1, 2)</f>
        <v>2313</v>
      </c>
      <c r="K305" s="116" t="s">
        <v>33</v>
      </c>
      <c r="L305" s="117">
        <f>ROUND(H305*J305,2)</f>
        <v>17192.53</v>
      </c>
    </row>
    <row r="306" spans="1:12" s="11" customFormat="1" x14ac:dyDescent="0.25">
      <c r="A306" s="118"/>
      <c r="B306" s="119"/>
      <c r="C306" s="120" t="s">
        <v>200</v>
      </c>
      <c r="D306" s="55"/>
      <c r="E306" s="55"/>
      <c r="F306" s="55"/>
      <c r="G306" s="55"/>
      <c r="H306" s="121"/>
      <c r="I306" s="150"/>
      <c r="J306" s="185"/>
      <c r="K306" s="186"/>
      <c r="L306" s="187"/>
    </row>
    <row r="307" spans="1:12" s="11" customFormat="1" x14ac:dyDescent="0.25">
      <c r="A307" s="126" t="s">
        <v>201</v>
      </c>
      <c r="B307" s="127">
        <v>38</v>
      </c>
      <c r="C307" s="128" t="s">
        <v>202</v>
      </c>
      <c r="D307" s="59"/>
      <c r="E307" s="59"/>
      <c r="F307" s="59"/>
      <c r="G307" s="60"/>
      <c r="H307" s="99"/>
      <c r="I307" s="100"/>
      <c r="J307" s="101"/>
      <c r="K307" s="101"/>
      <c r="L307" s="101"/>
    </row>
    <row r="308" spans="1:12" s="11" customFormat="1" x14ac:dyDescent="0.25">
      <c r="A308" s="102"/>
      <c r="B308" s="103"/>
      <c r="C308" s="24"/>
      <c r="D308" s="183">
        <v>3</v>
      </c>
      <c r="E308" s="184"/>
      <c r="F308" s="182"/>
      <c r="G308" s="134"/>
      <c r="H308" s="107">
        <f>ROUND(D308,3)</f>
        <v>3</v>
      </c>
      <c r="I308" s="108" t="str">
        <f>IF(D308=0,0, IF(E308=0,"No.",IF(F308=0,"M",IF(G308=0,"Sq.M","Cu.M"))))</f>
        <v>No.</v>
      </c>
      <c r="J308" s="101"/>
      <c r="K308" s="101"/>
      <c r="L308" s="101"/>
    </row>
    <row r="309" spans="1:12" s="11" customFormat="1" x14ac:dyDescent="0.25">
      <c r="A309" s="109"/>
      <c r="B309" s="110"/>
      <c r="C309" s="188"/>
      <c r="D309" s="25"/>
      <c r="E309" s="26"/>
      <c r="F309" s="27"/>
      <c r="G309" s="112" t="s">
        <v>24</v>
      </c>
      <c r="H309" s="113">
        <f>SUM(H306:H308)</f>
        <v>3</v>
      </c>
      <c r="I309" s="114" t="s">
        <v>126</v>
      </c>
      <c r="J309" s="115">
        <f>ROUND(1426*1*1, 2)</f>
        <v>1426</v>
      </c>
      <c r="K309" s="116" t="s">
        <v>127</v>
      </c>
      <c r="L309" s="117">
        <f>ROUND(H309*J309,2)</f>
        <v>4278</v>
      </c>
    </row>
    <row r="310" spans="1:12" s="11" customFormat="1" x14ac:dyDescent="0.25">
      <c r="A310" s="118"/>
      <c r="B310" s="119"/>
      <c r="C310" s="120" t="s">
        <v>203</v>
      </c>
      <c r="D310" s="55"/>
      <c r="E310" s="55"/>
      <c r="F310" s="55"/>
      <c r="G310" s="55"/>
      <c r="H310" s="121"/>
      <c r="I310" s="150"/>
      <c r="J310" s="151"/>
      <c r="K310" s="124"/>
      <c r="L310" s="125"/>
    </row>
    <row r="311" spans="1:12" s="11" customFormat="1" x14ac:dyDescent="0.25">
      <c r="A311" s="152" t="s">
        <v>204</v>
      </c>
      <c r="B311" s="127">
        <v>39</v>
      </c>
      <c r="C311" s="153" t="s">
        <v>205</v>
      </c>
      <c r="D311" s="59"/>
      <c r="E311" s="59"/>
      <c r="F311" s="59"/>
      <c r="G311" s="60"/>
      <c r="H311" s="99"/>
      <c r="I311" s="100"/>
      <c r="J311" s="101"/>
      <c r="K311" s="101"/>
      <c r="L311" s="101"/>
    </row>
    <row r="312" spans="1:12" s="11" customFormat="1" x14ac:dyDescent="0.25">
      <c r="A312" s="96" t="s">
        <v>206</v>
      </c>
      <c r="B312" s="97">
        <f>ROUND($B$311 + 0.01,2)</f>
        <v>39.01</v>
      </c>
      <c r="C312" s="98" t="s">
        <v>207</v>
      </c>
      <c r="D312" s="64"/>
      <c r="E312" s="64"/>
      <c r="F312" s="64"/>
      <c r="G312" s="65"/>
      <c r="H312" s="99"/>
      <c r="I312" s="100"/>
      <c r="J312" s="101"/>
      <c r="K312" s="101"/>
      <c r="L312" s="101"/>
    </row>
    <row r="313" spans="1:12" s="11" customFormat="1" x14ac:dyDescent="0.25">
      <c r="A313" s="102"/>
      <c r="B313" s="103"/>
      <c r="C313" s="24"/>
      <c r="D313" s="104">
        <v>10</v>
      </c>
      <c r="E313" s="105">
        <v>0.6</v>
      </c>
      <c r="F313" s="140">
        <v>0.45</v>
      </c>
      <c r="G313" s="134"/>
      <c r="H313" s="107">
        <f>ROUND(D313*E313*F313,3)</f>
        <v>2.7</v>
      </c>
      <c r="I313" s="108" t="str">
        <f>IF(D313=0,0, IF(E313=0,"No.",IF(F313=0,"M",IF(G313=0,"Sq.M","Cu.M"))))</f>
        <v>Sq.M</v>
      </c>
      <c r="J313" s="101"/>
      <c r="K313" s="101"/>
      <c r="L313" s="101"/>
    </row>
    <row r="314" spans="1:12" s="11" customFormat="1" x14ac:dyDescent="0.25">
      <c r="A314" s="109"/>
      <c r="B314" s="110"/>
      <c r="C314" s="24"/>
      <c r="D314" s="25"/>
      <c r="E314" s="26"/>
      <c r="F314" s="27"/>
      <c r="G314" s="112" t="s">
        <v>24</v>
      </c>
      <c r="H314" s="113">
        <f>SUM(H310:H313)</f>
        <v>2.7</v>
      </c>
      <c r="I314" s="114" t="s">
        <v>32</v>
      </c>
      <c r="J314" s="115">
        <f>ROUND(585*1*1, 2)</f>
        <v>585</v>
      </c>
      <c r="K314" s="116" t="s">
        <v>33</v>
      </c>
      <c r="L314" s="117">
        <f>ROUND(H314*J314,2)</f>
        <v>1579.5</v>
      </c>
    </row>
    <row r="315" spans="1:12" s="11" customFormat="1" x14ac:dyDescent="0.25">
      <c r="A315" s="118"/>
      <c r="B315" s="119"/>
      <c r="C315" s="120" t="s">
        <v>208</v>
      </c>
      <c r="D315" s="55"/>
      <c r="E315" s="55"/>
      <c r="F315" s="55"/>
      <c r="G315" s="55"/>
      <c r="H315" s="121"/>
      <c r="I315" s="150"/>
      <c r="J315" s="151"/>
      <c r="K315" s="124"/>
      <c r="L315" s="125"/>
    </row>
    <row r="316" spans="1:12" s="11" customFormat="1" x14ac:dyDescent="0.25">
      <c r="A316" s="152" t="s">
        <v>209</v>
      </c>
      <c r="B316" s="127">
        <v>40</v>
      </c>
      <c r="C316" s="153" t="s">
        <v>210</v>
      </c>
      <c r="D316" s="59"/>
      <c r="E316" s="59"/>
      <c r="F316" s="59"/>
      <c r="G316" s="60"/>
      <c r="H316" s="99"/>
      <c r="I316" s="100"/>
      <c r="J316" s="101"/>
      <c r="K316" s="101"/>
      <c r="L316" s="101"/>
    </row>
    <row r="317" spans="1:12" s="11" customFormat="1" x14ac:dyDescent="0.25">
      <c r="A317" s="96" t="s">
        <v>211</v>
      </c>
      <c r="B317" s="97">
        <f>ROUND($B$316 + 0.01,2)</f>
        <v>40.01</v>
      </c>
      <c r="C317" s="98" t="s">
        <v>212</v>
      </c>
      <c r="D317" s="64"/>
      <c r="E317" s="64"/>
      <c r="F317" s="64"/>
      <c r="G317" s="65"/>
      <c r="H317" s="99"/>
      <c r="I317" s="100"/>
      <c r="J317" s="101"/>
      <c r="K317" s="101"/>
      <c r="L317" s="101"/>
    </row>
    <row r="318" spans="1:12" s="11" customFormat="1" x14ac:dyDescent="0.25">
      <c r="A318" s="102"/>
      <c r="B318" s="103"/>
      <c r="C318" s="24"/>
      <c r="D318" s="183">
        <v>12</v>
      </c>
      <c r="E318" s="184"/>
      <c r="F318" s="182"/>
      <c r="G318" s="134"/>
      <c r="H318" s="107">
        <f>ROUND(D318,3)</f>
        <v>12</v>
      </c>
      <c r="I318" s="108" t="str">
        <f>IF(D318=0,0, IF(E318=0,"No.",IF(F318=0,"M",IF(G318=0,"Sq.M","Cu.M"))))</f>
        <v>No.</v>
      </c>
      <c r="J318" s="101"/>
      <c r="K318" s="101"/>
      <c r="L318" s="101"/>
    </row>
    <row r="319" spans="1:12" s="11" customFormat="1" x14ac:dyDescent="0.25">
      <c r="A319" s="109"/>
      <c r="B319" s="110"/>
      <c r="C319" s="24"/>
      <c r="D319" s="25"/>
      <c r="E319" s="26"/>
      <c r="F319" s="27"/>
      <c r="G319" s="112" t="s">
        <v>24</v>
      </c>
      <c r="H319" s="113">
        <f>SUM(H315:H318)</f>
        <v>12</v>
      </c>
      <c r="I319" s="114" t="s">
        <v>126</v>
      </c>
      <c r="J319" s="115">
        <f>ROUND(162*1*1, 2)</f>
        <v>162</v>
      </c>
      <c r="K319" s="116" t="s">
        <v>127</v>
      </c>
      <c r="L319" s="117">
        <f>ROUND(H319*J319,2)</f>
        <v>1944</v>
      </c>
    </row>
    <row r="320" spans="1:12" s="11" customFormat="1" x14ac:dyDescent="0.25">
      <c r="A320" s="118"/>
      <c r="B320" s="119"/>
      <c r="C320" s="120" t="s">
        <v>208</v>
      </c>
      <c r="D320" s="55"/>
      <c r="E320" s="55"/>
      <c r="F320" s="55"/>
      <c r="G320" s="55"/>
      <c r="H320" s="121"/>
      <c r="I320" s="150"/>
      <c r="J320" s="151"/>
      <c r="K320" s="124"/>
      <c r="L320" s="125"/>
    </row>
    <row r="321" spans="1:12" s="11" customFormat="1" x14ac:dyDescent="0.25">
      <c r="A321" s="152" t="s">
        <v>209</v>
      </c>
      <c r="B321" s="127">
        <v>41</v>
      </c>
      <c r="C321" s="153" t="s">
        <v>210</v>
      </c>
      <c r="D321" s="59"/>
      <c r="E321" s="59"/>
      <c r="F321" s="59"/>
      <c r="G321" s="60"/>
      <c r="H321" s="99"/>
      <c r="I321" s="100"/>
      <c r="J321" s="101"/>
      <c r="K321" s="101"/>
      <c r="L321" s="101"/>
    </row>
    <row r="322" spans="1:12" s="11" customFormat="1" x14ac:dyDescent="0.25">
      <c r="A322" s="96" t="s">
        <v>213</v>
      </c>
      <c r="B322" s="97">
        <f>ROUND($B$321 + 0.01,2)</f>
        <v>41.01</v>
      </c>
      <c r="C322" s="98" t="s">
        <v>214</v>
      </c>
      <c r="D322" s="64"/>
      <c r="E322" s="64"/>
      <c r="F322" s="64"/>
      <c r="G322" s="65"/>
      <c r="H322" s="99"/>
      <c r="I322" s="100"/>
      <c r="J322" s="101"/>
      <c r="K322" s="101"/>
      <c r="L322" s="101"/>
    </row>
    <row r="323" spans="1:12" s="11" customFormat="1" x14ac:dyDescent="0.25">
      <c r="A323" s="102"/>
      <c r="B323" s="103"/>
      <c r="C323" s="24"/>
      <c r="D323" s="183">
        <v>9</v>
      </c>
      <c r="E323" s="184"/>
      <c r="F323" s="182"/>
      <c r="G323" s="134"/>
      <c r="H323" s="107">
        <f>ROUND(D323,3)</f>
        <v>9</v>
      </c>
      <c r="I323" s="108" t="str">
        <f>IF(D323=0,0, IF(E323=0,"No.",IF(F323=0,"M",IF(G323=0,"Sq.M","Cu.M"))))</f>
        <v>No.</v>
      </c>
      <c r="J323" s="101"/>
      <c r="K323" s="101"/>
      <c r="L323" s="101"/>
    </row>
    <row r="324" spans="1:12" s="11" customFormat="1" x14ac:dyDescent="0.25">
      <c r="A324" s="109"/>
      <c r="B324" s="110"/>
      <c r="C324" s="24"/>
      <c r="D324" s="25"/>
      <c r="E324" s="26"/>
      <c r="F324" s="27"/>
      <c r="G324" s="112" t="s">
        <v>24</v>
      </c>
      <c r="H324" s="113">
        <f>SUM(H320:H323)</f>
        <v>9</v>
      </c>
      <c r="I324" s="114" t="s">
        <v>126</v>
      </c>
      <c r="J324" s="115">
        <f>ROUND(187*1*1, 2)</f>
        <v>187</v>
      </c>
      <c r="K324" s="116" t="s">
        <v>127</v>
      </c>
      <c r="L324" s="117">
        <f>ROUND(H324*J324,2)</f>
        <v>1683</v>
      </c>
    </row>
    <row r="325" spans="1:12" s="11" customFormat="1" x14ac:dyDescent="0.25">
      <c r="A325" s="118"/>
      <c r="B325" s="119"/>
      <c r="C325" s="120" t="s">
        <v>208</v>
      </c>
      <c r="D325" s="55"/>
      <c r="E325" s="55"/>
      <c r="F325" s="55"/>
      <c r="G325" s="55"/>
      <c r="H325" s="121"/>
      <c r="I325" s="150"/>
      <c r="J325" s="151"/>
      <c r="K325" s="124"/>
      <c r="L325" s="125"/>
    </row>
    <row r="326" spans="1:12" s="11" customFormat="1" x14ac:dyDescent="0.25">
      <c r="A326" s="152" t="s">
        <v>209</v>
      </c>
      <c r="B326" s="127">
        <v>42</v>
      </c>
      <c r="C326" s="153" t="s">
        <v>210</v>
      </c>
      <c r="D326" s="59"/>
      <c r="E326" s="59"/>
      <c r="F326" s="59"/>
      <c r="G326" s="60"/>
      <c r="H326" s="99"/>
      <c r="I326" s="100"/>
      <c r="J326" s="101"/>
      <c r="K326" s="101"/>
      <c r="L326" s="101"/>
    </row>
    <row r="327" spans="1:12" s="11" customFormat="1" x14ac:dyDescent="0.25">
      <c r="A327" s="96" t="s">
        <v>215</v>
      </c>
      <c r="B327" s="97">
        <f>ROUND($B$326 + 0.01,2)</f>
        <v>42.01</v>
      </c>
      <c r="C327" s="98" t="s">
        <v>216</v>
      </c>
      <c r="D327" s="64"/>
      <c r="E327" s="64"/>
      <c r="F327" s="64"/>
      <c r="G327" s="65"/>
      <c r="H327" s="99"/>
      <c r="I327" s="100"/>
      <c r="J327" s="101"/>
      <c r="K327" s="101"/>
      <c r="L327" s="101"/>
    </row>
    <row r="328" spans="1:12" s="11" customFormat="1" x14ac:dyDescent="0.25">
      <c r="A328" s="102"/>
      <c r="B328" s="103"/>
      <c r="C328" s="24"/>
      <c r="D328" s="183">
        <v>6</v>
      </c>
      <c r="E328" s="184"/>
      <c r="F328" s="182"/>
      <c r="G328" s="134"/>
      <c r="H328" s="107">
        <f>ROUND(D328,3)</f>
        <v>6</v>
      </c>
      <c r="I328" s="108" t="str">
        <f>IF(D328=0,0, IF(E328=0,"No.",IF(F328=0,"M",IF(G328=0,"Sq.M","Cu.M"))))</f>
        <v>No.</v>
      </c>
      <c r="J328" s="101"/>
      <c r="K328" s="101"/>
      <c r="L328" s="101"/>
    </row>
    <row r="329" spans="1:12" s="11" customFormat="1" x14ac:dyDescent="0.25">
      <c r="A329" s="109"/>
      <c r="B329" s="110"/>
      <c r="C329" s="24"/>
      <c r="D329" s="25"/>
      <c r="E329" s="26"/>
      <c r="F329" s="27"/>
      <c r="G329" s="112" t="s">
        <v>24</v>
      </c>
      <c r="H329" s="113">
        <f>SUM(H325:H328)</f>
        <v>6</v>
      </c>
      <c r="I329" s="114" t="s">
        <v>126</v>
      </c>
      <c r="J329" s="115">
        <f>ROUND(127*1*1, 2)</f>
        <v>127</v>
      </c>
      <c r="K329" s="116" t="s">
        <v>127</v>
      </c>
      <c r="L329" s="117">
        <f>ROUND(H329*J329,2)</f>
        <v>762</v>
      </c>
    </row>
    <row r="330" spans="1:12" s="11" customFormat="1" x14ac:dyDescent="0.25">
      <c r="A330" s="118"/>
      <c r="B330" s="119"/>
      <c r="C330" s="120" t="s">
        <v>217</v>
      </c>
      <c r="D330" s="55"/>
      <c r="E330" s="55"/>
      <c r="F330" s="55"/>
      <c r="G330" s="55"/>
      <c r="H330" s="121"/>
      <c r="I330" s="150"/>
      <c r="J330" s="151"/>
      <c r="K330" s="124"/>
      <c r="L330" s="125"/>
    </row>
    <row r="331" spans="1:12" s="11" customFormat="1" x14ac:dyDescent="0.25">
      <c r="A331" s="152" t="s">
        <v>218</v>
      </c>
      <c r="B331" s="127">
        <v>43</v>
      </c>
      <c r="C331" s="153" t="s">
        <v>219</v>
      </c>
      <c r="D331" s="59"/>
      <c r="E331" s="59"/>
      <c r="F331" s="59"/>
      <c r="G331" s="60"/>
      <c r="H331" s="99"/>
      <c r="I331" s="100"/>
      <c r="J331" s="101"/>
      <c r="K331" s="101"/>
      <c r="L331" s="101"/>
    </row>
    <row r="332" spans="1:12" s="11" customFormat="1" x14ac:dyDescent="0.25">
      <c r="A332" s="96" t="s">
        <v>220</v>
      </c>
      <c r="B332" s="97">
        <f>ROUND($B$331 + 0.01,2)</f>
        <v>43.01</v>
      </c>
      <c r="C332" s="98" t="s">
        <v>221</v>
      </c>
      <c r="D332" s="64"/>
      <c r="E332" s="64"/>
      <c r="F332" s="64"/>
      <c r="G332" s="65"/>
      <c r="H332" s="99"/>
      <c r="I332" s="100"/>
      <c r="J332" s="101"/>
      <c r="K332" s="101"/>
      <c r="L332" s="101"/>
    </row>
    <row r="333" spans="1:12" s="11" customFormat="1" x14ac:dyDescent="0.25">
      <c r="A333" s="102"/>
      <c r="B333" s="103"/>
      <c r="C333" s="24"/>
      <c r="D333" s="183">
        <v>4</v>
      </c>
      <c r="E333" s="184"/>
      <c r="F333" s="182"/>
      <c r="G333" s="134"/>
      <c r="H333" s="107">
        <f>ROUND(D333,3)</f>
        <v>4</v>
      </c>
      <c r="I333" s="108" t="str">
        <f>IF(D333=0,0, IF(E333=0,"No.",IF(F333=0,"M",IF(G333=0,"Sq.M","Cu.M"))))</f>
        <v>No.</v>
      </c>
      <c r="J333" s="101"/>
      <c r="K333" s="101"/>
      <c r="L333" s="101"/>
    </row>
    <row r="334" spans="1:12" s="11" customFormat="1" x14ac:dyDescent="0.25">
      <c r="A334" s="109"/>
      <c r="B334" s="110"/>
      <c r="C334" s="24"/>
      <c r="D334" s="25"/>
      <c r="E334" s="26"/>
      <c r="F334" s="27"/>
      <c r="G334" s="112" t="s">
        <v>24</v>
      </c>
      <c r="H334" s="113">
        <f>SUM(H330:H333)</f>
        <v>4</v>
      </c>
      <c r="I334" s="114" t="s">
        <v>126</v>
      </c>
      <c r="J334" s="115">
        <f>ROUND(1613*1*1, 2)</f>
        <v>1613</v>
      </c>
      <c r="K334" s="116" t="s">
        <v>127</v>
      </c>
      <c r="L334" s="117">
        <f>ROUND(H334*J334,2)</f>
        <v>6452</v>
      </c>
    </row>
    <row r="335" spans="1:12" s="11" customFormat="1" x14ac:dyDescent="0.25">
      <c r="A335" s="118"/>
      <c r="B335" s="119"/>
      <c r="C335" s="120" t="s">
        <v>222</v>
      </c>
      <c r="D335" s="55"/>
      <c r="E335" s="55"/>
      <c r="F335" s="55"/>
      <c r="G335" s="55"/>
      <c r="H335" s="121"/>
      <c r="I335" s="150"/>
      <c r="J335" s="151"/>
      <c r="K335" s="124"/>
      <c r="L335" s="125"/>
    </row>
    <row r="336" spans="1:12" s="11" customFormat="1" x14ac:dyDescent="0.25">
      <c r="A336" s="152" t="s">
        <v>223</v>
      </c>
      <c r="B336" s="127">
        <v>44</v>
      </c>
      <c r="C336" s="153" t="s">
        <v>224</v>
      </c>
      <c r="D336" s="59"/>
      <c r="E336" s="59"/>
      <c r="F336" s="59"/>
      <c r="G336" s="60"/>
      <c r="H336" s="99"/>
      <c r="I336" s="100"/>
      <c r="J336" s="101"/>
      <c r="K336" s="101"/>
      <c r="L336" s="101"/>
    </row>
    <row r="337" spans="1:12" s="11" customFormat="1" x14ac:dyDescent="0.25">
      <c r="A337" s="161" t="s">
        <v>225</v>
      </c>
      <c r="B337" s="97">
        <f>ROUND($B$336 + 0.01,2)</f>
        <v>44.01</v>
      </c>
      <c r="C337" s="162" t="s">
        <v>226</v>
      </c>
      <c r="D337" s="64"/>
      <c r="E337" s="64"/>
      <c r="F337" s="64"/>
      <c r="G337" s="65"/>
      <c r="H337" s="99"/>
      <c r="I337" s="100"/>
      <c r="J337" s="101"/>
      <c r="K337" s="101"/>
      <c r="L337" s="101"/>
    </row>
    <row r="338" spans="1:12" s="11" customFormat="1" x14ac:dyDescent="0.25">
      <c r="A338" s="152" t="s">
        <v>227</v>
      </c>
      <c r="B338" s="97"/>
      <c r="C338" s="195" t="s">
        <v>228</v>
      </c>
      <c r="D338" s="64"/>
      <c r="E338" s="64"/>
      <c r="F338" s="64"/>
      <c r="G338" s="65"/>
      <c r="H338" s="99"/>
      <c r="I338" s="100"/>
      <c r="J338" s="101"/>
      <c r="K338" s="101"/>
      <c r="L338" s="101"/>
    </row>
    <row r="339" spans="1:12" s="11" customFormat="1" x14ac:dyDescent="0.25">
      <c r="A339" s="152"/>
      <c r="B339" s="196"/>
      <c r="C339" s="120" t="s">
        <v>229</v>
      </c>
      <c r="D339" s="54"/>
      <c r="E339" s="54"/>
      <c r="F339" s="54"/>
      <c r="G339" s="54"/>
      <c r="H339" s="99"/>
      <c r="I339" s="100"/>
      <c r="J339" s="101"/>
      <c r="K339" s="101"/>
      <c r="L339" s="101"/>
    </row>
    <row r="340" spans="1:12" s="11" customFormat="1" x14ac:dyDescent="0.25">
      <c r="A340" s="152" t="s">
        <v>230</v>
      </c>
      <c r="B340" s="127">
        <v>45</v>
      </c>
      <c r="C340" s="153" t="s">
        <v>231</v>
      </c>
      <c r="D340" s="59"/>
      <c r="E340" s="59"/>
      <c r="F340" s="59"/>
      <c r="G340" s="60"/>
      <c r="H340" s="99"/>
      <c r="I340" s="100"/>
      <c r="J340" s="101"/>
      <c r="K340" s="101"/>
      <c r="L340" s="101"/>
    </row>
    <row r="341" spans="1:12" s="11" customFormat="1" x14ac:dyDescent="0.25">
      <c r="A341" s="96" t="s">
        <v>232</v>
      </c>
      <c r="B341" s="97">
        <f>ROUND($B$340 + 0.01,2)</f>
        <v>45.01</v>
      </c>
      <c r="C341" s="98" t="s">
        <v>233</v>
      </c>
      <c r="D341" s="64"/>
      <c r="E341" s="64"/>
      <c r="F341" s="64"/>
      <c r="G341" s="65"/>
      <c r="H341" s="99"/>
      <c r="I341" s="100"/>
      <c r="J341" s="101"/>
      <c r="K341" s="101"/>
      <c r="L341" s="101"/>
    </row>
    <row r="342" spans="1:12" s="11" customFormat="1" x14ac:dyDescent="0.25">
      <c r="A342" s="102"/>
      <c r="B342" s="103"/>
      <c r="C342" s="24"/>
      <c r="D342" s="183">
        <v>3</v>
      </c>
      <c r="E342" s="184"/>
      <c r="F342" s="182"/>
      <c r="G342" s="134"/>
      <c r="H342" s="107">
        <f>ROUND(D342,3)</f>
        <v>3</v>
      </c>
      <c r="I342" s="108" t="str">
        <f>IF(D342=0,0, IF(E342=0,"No.",IF(F342=0,"M",IF(G342=0,"Sq.M","Cu.M"))))</f>
        <v>No.</v>
      </c>
      <c r="J342" s="101"/>
      <c r="K342" s="101"/>
      <c r="L342" s="101"/>
    </row>
    <row r="343" spans="1:12" s="11" customFormat="1" x14ac:dyDescent="0.25">
      <c r="A343" s="109"/>
      <c r="B343" s="110"/>
      <c r="C343" s="24"/>
      <c r="D343" s="25"/>
      <c r="E343" s="26"/>
      <c r="F343" s="27"/>
      <c r="G343" s="112" t="s">
        <v>24</v>
      </c>
      <c r="H343" s="113">
        <f>SUM(H335:H342)</f>
        <v>3</v>
      </c>
      <c r="I343" s="114" t="s">
        <v>126</v>
      </c>
      <c r="J343" s="115">
        <f>ROUND(2869*1*1, 2)</f>
        <v>2869</v>
      </c>
      <c r="K343" s="116" t="s">
        <v>127</v>
      </c>
      <c r="L343" s="117">
        <f>ROUND(H343*J343,2)</f>
        <v>8607</v>
      </c>
    </row>
    <row r="344" spans="1:12" s="11" customFormat="1" x14ac:dyDescent="0.25">
      <c r="A344" s="118"/>
      <c r="B344" s="119"/>
      <c r="C344" s="120" t="s">
        <v>234</v>
      </c>
      <c r="D344" s="55"/>
      <c r="E344" s="55"/>
      <c r="F344" s="55"/>
      <c r="G344" s="55"/>
      <c r="H344" s="121"/>
      <c r="I344" s="150"/>
      <c r="J344" s="151"/>
      <c r="K344" s="124"/>
      <c r="L344" s="125"/>
    </row>
    <row r="345" spans="1:12" s="11" customFormat="1" x14ac:dyDescent="0.25">
      <c r="A345" s="152" t="s">
        <v>235</v>
      </c>
      <c r="B345" s="127">
        <v>46</v>
      </c>
      <c r="C345" s="153" t="s">
        <v>236</v>
      </c>
      <c r="D345" s="59"/>
      <c r="E345" s="59"/>
      <c r="F345" s="59"/>
      <c r="G345" s="60"/>
      <c r="H345" s="99"/>
      <c r="I345" s="100"/>
      <c r="J345" s="101"/>
      <c r="K345" s="101"/>
      <c r="L345" s="101"/>
    </row>
    <row r="346" spans="1:12" s="11" customFormat="1" x14ac:dyDescent="0.25">
      <c r="A346" s="96" t="s">
        <v>237</v>
      </c>
      <c r="B346" s="97">
        <f>ROUND($B$345 + 0.01,2)</f>
        <v>46.01</v>
      </c>
      <c r="C346" s="98" t="s">
        <v>238</v>
      </c>
      <c r="D346" s="64"/>
      <c r="E346" s="64"/>
      <c r="F346" s="64"/>
      <c r="G346" s="65"/>
      <c r="H346" s="99"/>
      <c r="I346" s="100"/>
      <c r="J346" s="101"/>
      <c r="K346" s="101"/>
      <c r="L346" s="101"/>
    </row>
    <row r="347" spans="1:12" s="11" customFormat="1" x14ac:dyDescent="0.25">
      <c r="A347" s="102"/>
      <c r="B347" s="103"/>
      <c r="C347" s="24"/>
      <c r="D347" s="183">
        <v>2</v>
      </c>
      <c r="E347" s="184"/>
      <c r="F347" s="182"/>
      <c r="G347" s="134"/>
      <c r="H347" s="107">
        <f>ROUND(D347,3)</f>
        <v>2</v>
      </c>
      <c r="I347" s="108" t="str">
        <f>IF(D347=0,0, IF(E347=0,"No.",IF(F347=0,"M",IF(G347=0,"Sq.M","Cu.M"))))</f>
        <v>No.</v>
      </c>
      <c r="J347" s="101"/>
      <c r="K347" s="101"/>
      <c r="L347" s="101"/>
    </row>
    <row r="348" spans="1:12" s="11" customFormat="1" x14ac:dyDescent="0.25">
      <c r="A348" s="109"/>
      <c r="B348" s="110"/>
      <c r="C348" s="24"/>
      <c r="D348" s="25"/>
      <c r="E348" s="26"/>
      <c r="F348" s="27"/>
      <c r="G348" s="112" t="s">
        <v>24</v>
      </c>
      <c r="H348" s="113">
        <f>SUM(H344:H347)</f>
        <v>2</v>
      </c>
      <c r="I348" s="114" t="s">
        <v>126</v>
      </c>
      <c r="J348" s="115">
        <f>ROUND(881*1*1, 2)</f>
        <v>881</v>
      </c>
      <c r="K348" s="116" t="s">
        <v>127</v>
      </c>
      <c r="L348" s="117">
        <f>ROUND(H348*J348,2)</f>
        <v>1762</v>
      </c>
    </row>
    <row r="349" spans="1:12" s="11" customFormat="1" x14ac:dyDescent="0.25">
      <c r="A349" s="118"/>
      <c r="B349" s="119"/>
      <c r="C349" s="120" t="s">
        <v>239</v>
      </c>
      <c r="D349" s="55"/>
      <c r="E349" s="55"/>
      <c r="F349" s="55"/>
      <c r="G349" s="55"/>
      <c r="H349" s="121"/>
      <c r="I349" s="150"/>
      <c r="J349" s="185"/>
      <c r="K349" s="186"/>
      <c r="L349" s="187"/>
    </row>
    <row r="350" spans="1:12" s="11" customFormat="1" x14ac:dyDescent="0.25">
      <c r="A350" s="126" t="s">
        <v>240</v>
      </c>
      <c r="B350" s="127">
        <v>47</v>
      </c>
      <c r="C350" s="128" t="s">
        <v>241</v>
      </c>
      <c r="D350" s="59"/>
      <c r="E350" s="59"/>
      <c r="F350" s="59"/>
      <c r="G350" s="60"/>
      <c r="H350" s="99"/>
      <c r="I350" s="100"/>
      <c r="J350" s="101"/>
      <c r="K350" s="101"/>
      <c r="L350" s="101"/>
    </row>
    <row r="351" spans="1:12" s="11" customFormat="1" x14ac:dyDescent="0.25">
      <c r="A351" s="102"/>
      <c r="B351" s="103"/>
      <c r="C351" s="24"/>
      <c r="D351" s="183">
        <v>4</v>
      </c>
      <c r="E351" s="184"/>
      <c r="F351" s="182"/>
      <c r="G351" s="134"/>
      <c r="H351" s="107">
        <f>ROUND(D351,3)</f>
        <v>4</v>
      </c>
      <c r="I351" s="108" t="str">
        <f>IF(D351=0,0, IF(E351=0,"No.",IF(F351=0,"M",IF(G351=0,"Sq.M","Cu.M"))))</f>
        <v>No.</v>
      </c>
      <c r="J351" s="101"/>
      <c r="K351" s="101"/>
      <c r="L351" s="101"/>
    </row>
    <row r="352" spans="1:12" s="11" customFormat="1" x14ac:dyDescent="0.25">
      <c r="A352" s="109"/>
      <c r="B352" s="110"/>
      <c r="C352" s="24"/>
      <c r="D352" s="25"/>
      <c r="E352" s="26"/>
      <c r="F352" s="27"/>
      <c r="G352" s="112" t="s">
        <v>24</v>
      </c>
      <c r="H352" s="113">
        <f>SUM(H349:H351)</f>
        <v>4</v>
      </c>
      <c r="I352" s="114" t="s">
        <v>126</v>
      </c>
      <c r="J352" s="115">
        <f>ROUND(2297*1*1, 2)</f>
        <v>2297</v>
      </c>
      <c r="K352" s="116" t="s">
        <v>127</v>
      </c>
      <c r="L352" s="117">
        <f>ROUND(H352*J352,2)</f>
        <v>9188</v>
      </c>
    </row>
    <row r="353" spans="1:12" s="11" customFormat="1" x14ac:dyDescent="0.25">
      <c r="A353" s="118"/>
      <c r="B353" s="119"/>
      <c r="C353" s="120" t="s">
        <v>242</v>
      </c>
      <c r="D353" s="55"/>
      <c r="E353" s="55"/>
      <c r="F353" s="55"/>
      <c r="G353" s="55"/>
      <c r="H353" s="121"/>
      <c r="I353" s="150"/>
      <c r="J353" s="151"/>
      <c r="K353" s="124"/>
      <c r="L353" s="125"/>
    </row>
    <row r="354" spans="1:12" s="11" customFormat="1" x14ac:dyDescent="0.25">
      <c r="A354" s="152" t="s">
        <v>243</v>
      </c>
      <c r="B354" s="127">
        <v>48</v>
      </c>
      <c r="C354" s="153" t="s">
        <v>244</v>
      </c>
      <c r="D354" s="59"/>
      <c r="E354" s="59"/>
      <c r="F354" s="59"/>
      <c r="G354" s="60"/>
      <c r="H354" s="99"/>
      <c r="I354" s="100"/>
      <c r="J354" s="101"/>
      <c r="K354" s="101"/>
      <c r="L354" s="101"/>
    </row>
    <row r="355" spans="1:12" s="11" customFormat="1" x14ac:dyDescent="0.25">
      <c r="A355" s="96" t="s">
        <v>245</v>
      </c>
      <c r="B355" s="97">
        <f>ROUND($B$354 + 0.01,2)</f>
        <v>48.01</v>
      </c>
      <c r="C355" s="98" t="s">
        <v>246</v>
      </c>
      <c r="D355" s="64"/>
      <c r="E355" s="64"/>
      <c r="F355" s="64"/>
      <c r="G355" s="65"/>
      <c r="H355" s="99"/>
      <c r="I355" s="100"/>
      <c r="J355" s="101"/>
      <c r="K355" s="101"/>
      <c r="L355" s="101"/>
    </row>
    <row r="356" spans="1:12" s="11" customFormat="1" x14ac:dyDescent="0.25">
      <c r="A356" s="102"/>
      <c r="B356" s="103"/>
      <c r="C356" s="24"/>
      <c r="D356" s="183">
        <v>4</v>
      </c>
      <c r="E356" s="184"/>
      <c r="F356" s="182"/>
      <c r="G356" s="134"/>
      <c r="H356" s="107">
        <f>ROUND(D356,3)</f>
        <v>4</v>
      </c>
      <c r="I356" s="108" t="str">
        <f>IF(D356=0,0, IF(E356=0,"No.",IF(F356=0,"M",IF(G356=0,"Sq.M","Cu.M"))))</f>
        <v>No.</v>
      </c>
      <c r="J356" s="101"/>
      <c r="K356" s="101"/>
      <c r="L356" s="101"/>
    </row>
    <row r="357" spans="1:12" s="11" customFormat="1" x14ac:dyDescent="0.25">
      <c r="A357" s="109"/>
      <c r="B357" s="110"/>
      <c r="C357" s="24"/>
      <c r="D357" s="25"/>
      <c r="E357" s="26"/>
      <c r="F357" s="27"/>
      <c r="G357" s="112" t="s">
        <v>24</v>
      </c>
      <c r="H357" s="113">
        <f>SUM(H353:H356)</f>
        <v>4</v>
      </c>
      <c r="I357" s="114" t="s">
        <v>126</v>
      </c>
      <c r="J357" s="115">
        <f>ROUND(155*1*1, 2)</f>
        <v>155</v>
      </c>
      <c r="K357" s="116" t="s">
        <v>127</v>
      </c>
      <c r="L357" s="117">
        <f>ROUND(H357*J357,2)</f>
        <v>620</v>
      </c>
    </row>
    <row r="358" spans="1:12" s="11" customFormat="1" x14ac:dyDescent="0.25">
      <c r="A358" s="118"/>
      <c r="B358" s="119"/>
      <c r="C358" s="120" t="s">
        <v>247</v>
      </c>
      <c r="D358" s="55"/>
      <c r="E358" s="55"/>
      <c r="F358" s="55"/>
      <c r="G358" s="55"/>
      <c r="H358" s="121"/>
      <c r="I358" s="150"/>
      <c r="J358" s="151"/>
      <c r="K358" s="124"/>
      <c r="L358" s="125"/>
    </row>
    <row r="359" spans="1:12" s="11" customFormat="1" x14ac:dyDescent="0.25">
      <c r="A359" s="152" t="s">
        <v>248</v>
      </c>
      <c r="B359" s="127">
        <v>49</v>
      </c>
      <c r="C359" s="153" t="s">
        <v>249</v>
      </c>
      <c r="D359" s="59"/>
      <c r="E359" s="59"/>
      <c r="F359" s="59"/>
      <c r="G359" s="60"/>
      <c r="H359" s="99"/>
      <c r="I359" s="100"/>
      <c r="J359" s="101"/>
      <c r="K359" s="101"/>
      <c r="L359" s="101"/>
    </row>
    <row r="360" spans="1:12" s="11" customFormat="1" x14ac:dyDescent="0.25">
      <c r="A360" s="96" t="s">
        <v>250</v>
      </c>
      <c r="B360" s="97">
        <f>ROUND($B$359 + 0.01,2)</f>
        <v>49.01</v>
      </c>
      <c r="C360" s="98" t="s">
        <v>251</v>
      </c>
      <c r="D360" s="64"/>
      <c r="E360" s="64"/>
      <c r="F360" s="64"/>
      <c r="G360" s="65"/>
      <c r="H360" s="99"/>
      <c r="I360" s="100"/>
      <c r="J360" s="101"/>
      <c r="K360" s="101"/>
      <c r="L360" s="101"/>
    </row>
    <row r="361" spans="1:12" s="11" customFormat="1" x14ac:dyDescent="0.25">
      <c r="A361" s="102"/>
      <c r="B361" s="103"/>
      <c r="C361" s="24"/>
      <c r="D361" s="183">
        <v>3</v>
      </c>
      <c r="E361" s="184"/>
      <c r="F361" s="182"/>
      <c r="G361" s="134"/>
      <c r="H361" s="107">
        <f>ROUND(D361,3)</f>
        <v>3</v>
      </c>
      <c r="I361" s="108" t="str">
        <f>IF(D361=0,0, IF(E361=0,"No.",IF(F361=0,"M",IF(G361=0,"Sq.M","Cu.M"))))</f>
        <v>No.</v>
      </c>
      <c r="J361" s="101"/>
      <c r="K361" s="101"/>
      <c r="L361" s="101"/>
    </row>
    <row r="362" spans="1:12" s="11" customFormat="1" x14ac:dyDescent="0.25">
      <c r="A362" s="109"/>
      <c r="B362" s="110"/>
      <c r="C362" s="24"/>
      <c r="D362" s="25"/>
      <c r="E362" s="26"/>
      <c r="F362" s="27"/>
      <c r="G362" s="112" t="s">
        <v>24</v>
      </c>
      <c r="H362" s="113">
        <f>SUM(H358:H361)</f>
        <v>3</v>
      </c>
      <c r="I362" s="114" t="s">
        <v>126</v>
      </c>
      <c r="J362" s="115">
        <f>ROUND(414*1*1, 2)</f>
        <v>414</v>
      </c>
      <c r="K362" s="116" t="s">
        <v>127</v>
      </c>
      <c r="L362" s="117">
        <f>ROUND(H362*J362,2)</f>
        <v>1242</v>
      </c>
    </row>
    <row r="363" spans="1:12" s="11" customFormat="1" x14ac:dyDescent="0.25">
      <c r="A363" s="118"/>
      <c r="B363" s="119"/>
      <c r="C363" s="120" t="s">
        <v>252</v>
      </c>
      <c r="D363" s="55"/>
      <c r="E363" s="55"/>
      <c r="F363" s="55"/>
      <c r="G363" s="55"/>
      <c r="H363" s="121"/>
      <c r="I363" s="150"/>
      <c r="J363" s="151"/>
      <c r="K363" s="124"/>
      <c r="L363" s="125"/>
    </row>
    <row r="364" spans="1:12" s="11" customFormat="1" x14ac:dyDescent="0.25">
      <c r="A364" s="152" t="s">
        <v>253</v>
      </c>
      <c r="B364" s="127">
        <v>50</v>
      </c>
      <c r="C364" s="153" t="s">
        <v>254</v>
      </c>
      <c r="D364" s="59"/>
      <c r="E364" s="59"/>
      <c r="F364" s="59"/>
      <c r="G364" s="60"/>
      <c r="H364" s="99"/>
      <c r="I364" s="100"/>
      <c r="J364" s="101"/>
      <c r="K364" s="101"/>
      <c r="L364" s="101"/>
    </row>
    <row r="365" spans="1:12" s="11" customFormat="1" x14ac:dyDescent="0.25">
      <c r="A365" s="96" t="s">
        <v>255</v>
      </c>
      <c r="B365" s="97">
        <f>ROUND($B$364 + 0.01,2)</f>
        <v>50.01</v>
      </c>
      <c r="C365" s="98" t="s">
        <v>256</v>
      </c>
      <c r="D365" s="64"/>
      <c r="E365" s="64"/>
      <c r="F365" s="64"/>
      <c r="G365" s="65"/>
      <c r="H365" s="99"/>
      <c r="I365" s="100"/>
      <c r="J365" s="101"/>
      <c r="K365" s="101"/>
      <c r="L365" s="101"/>
    </row>
    <row r="366" spans="1:12" s="11" customFormat="1" x14ac:dyDescent="0.25">
      <c r="A366" s="102"/>
      <c r="B366" s="103"/>
      <c r="C366" s="24"/>
      <c r="D366" s="183">
        <v>2</v>
      </c>
      <c r="E366" s="184"/>
      <c r="F366" s="182"/>
      <c r="G366" s="134"/>
      <c r="H366" s="107">
        <f>ROUND(D366,3)</f>
        <v>2</v>
      </c>
      <c r="I366" s="108" t="str">
        <f>IF(D366=0,0, IF(E366=0,"No.",IF(F366=0,"M",IF(G366=0,"Sq.M","Cu.M"))))</f>
        <v>No.</v>
      </c>
      <c r="J366" s="101"/>
      <c r="K366" s="101"/>
      <c r="L366" s="101"/>
    </row>
    <row r="367" spans="1:12" s="11" customFormat="1" x14ac:dyDescent="0.25">
      <c r="A367" s="109"/>
      <c r="B367" s="110"/>
      <c r="C367" s="24"/>
      <c r="D367" s="25"/>
      <c r="E367" s="26"/>
      <c r="F367" s="27"/>
      <c r="G367" s="112" t="s">
        <v>24</v>
      </c>
      <c r="H367" s="113">
        <f>SUM(H363:H366)</f>
        <v>2</v>
      </c>
      <c r="I367" s="114" t="s">
        <v>126</v>
      </c>
      <c r="J367" s="115">
        <f>ROUND(3260*1*1, 2)</f>
        <v>3260</v>
      </c>
      <c r="K367" s="116" t="s">
        <v>127</v>
      </c>
      <c r="L367" s="117">
        <f>ROUND(H367*J367,2)</f>
        <v>6520</v>
      </c>
    </row>
    <row r="368" spans="1:12" s="11" customFormat="1" x14ac:dyDescent="0.25">
      <c r="A368" s="118"/>
      <c r="B368" s="119"/>
      <c r="C368" s="120" t="s">
        <v>257</v>
      </c>
      <c r="D368" s="55"/>
      <c r="E368" s="55"/>
      <c r="F368" s="55"/>
      <c r="G368" s="55"/>
      <c r="H368" s="121"/>
      <c r="I368" s="150"/>
      <c r="J368" s="151"/>
      <c r="K368" s="124"/>
      <c r="L368" s="125"/>
    </row>
    <row r="369" spans="1:12" s="11" customFormat="1" x14ac:dyDescent="0.25">
      <c r="A369" s="152" t="s">
        <v>258</v>
      </c>
      <c r="B369" s="127">
        <v>51</v>
      </c>
      <c r="C369" s="153" t="s">
        <v>259</v>
      </c>
      <c r="D369" s="59"/>
      <c r="E369" s="59"/>
      <c r="F369" s="59"/>
      <c r="G369" s="60"/>
      <c r="H369" s="99"/>
      <c r="I369" s="100"/>
      <c r="J369" s="101"/>
      <c r="K369" s="101"/>
      <c r="L369" s="101"/>
    </row>
    <row r="370" spans="1:12" s="11" customFormat="1" x14ac:dyDescent="0.25">
      <c r="A370" s="96" t="s">
        <v>260</v>
      </c>
      <c r="B370" s="97">
        <f>ROUND($B$369 + 0.01,2)</f>
        <v>51.01</v>
      </c>
      <c r="C370" s="98" t="s">
        <v>261</v>
      </c>
      <c r="D370" s="64"/>
      <c r="E370" s="64"/>
      <c r="F370" s="64"/>
      <c r="G370" s="65"/>
      <c r="H370" s="99"/>
      <c r="I370" s="100"/>
      <c r="J370" s="101"/>
      <c r="K370" s="101"/>
      <c r="L370" s="101"/>
    </row>
    <row r="371" spans="1:12" s="11" customFormat="1" x14ac:dyDescent="0.25">
      <c r="A371" s="102"/>
      <c r="B371" s="103"/>
      <c r="C371" s="24"/>
      <c r="D371" s="183">
        <v>7</v>
      </c>
      <c r="E371" s="184"/>
      <c r="F371" s="182"/>
      <c r="G371" s="134"/>
      <c r="H371" s="107">
        <f>ROUND(D371,3)</f>
        <v>7</v>
      </c>
      <c r="I371" s="108" t="str">
        <f>IF(D371=0,0, IF(E371=0,"No.",IF(F371=0,"M",IF(G371=0,"Sq.M","Cu.M"))))</f>
        <v>No.</v>
      </c>
      <c r="J371" s="101"/>
      <c r="K371" s="101"/>
      <c r="L371" s="101"/>
    </row>
    <row r="372" spans="1:12" s="11" customFormat="1" x14ac:dyDescent="0.25">
      <c r="A372" s="109"/>
      <c r="B372" s="110"/>
      <c r="C372" s="24"/>
      <c r="D372" s="25"/>
      <c r="E372" s="26"/>
      <c r="F372" s="27"/>
      <c r="G372" s="112" t="s">
        <v>24</v>
      </c>
      <c r="H372" s="113">
        <f>SUM(H368:H371)</f>
        <v>7</v>
      </c>
      <c r="I372" s="114" t="s">
        <v>126</v>
      </c>
      <c r="J372" s="115">
        <f>ROUND(107*1*1, 2)</f>
        <v>107</v>
      </c>
      <c r="K372" s="116" t="s">
        <v>127</v>
      </c>
      <c r="L372" s="117">
        <f>ROUND(H372*J372,2)</f>
        <v>749</v>
      </c>
    </row>
    <row r="373" spans="1:12" s="11" customFormat="1" x14ac:dyDescent="0.25">
      <c r="A373" s="118"/>
      <c r="B373" s="119"/>
      <c r="C373" s="120" t="s">
        <v>262</v>
      </c>
      <c r="D373" s="55"/>
      <c r="E373" s="55"/>
      <c r="F373" s="55"/>
      <c r="G373" s="55"/>
      <c r="H373" s="121"/>
      <c r="I373" s="150"/>
      <c r="J373" s="151"/>
      <c r="K373" s="124"/>
      <c r="L373" s="125"/>
    </row>
    <row r="374" spans="1:12" s="11" customFormat="1" x14ac:dyDescent="0.25">
      <c r="A374" s="152" t="s">
        <v>263</v>
      </c>
      <c r="B374" s="127">
        <v>52</v>
      </c>
      <c r="C374" s="153" t="s">
        <v>264</v>
      </c>
      <c r="D374" s="59"/>
      <c r="E374" s="59"/>
      <c r="F374" s="59"/>
      <c r="G374" s="60"/>
      <c r="H374" s="99"/>
      <c r="I374" s="100"/>
      <c r="J374" s="101"/>
      <c r="K374" s="101"/>
      <c r="L374" s="101"/>
    </row>
    <row r="375" spans="1:12" s="11" customFormat="1" x14ac:dyDescent="0.25">
      <c r="A375" s="96" t="s">
        <v>265</v>
      </c>
      <c r="B375" s="97">
        <f>ROUND($B$374 + 0.01,2)</f>
        <v>52.01</v>
      </c>
      <c r="C375" s="98" t="s">
        <v>266</v>
      </c>
      <c r="D375" s="64"/>
      <c r="E375" s="64"/>
      <c r="F375" s="64"/>
      <c r="G375" s="65"/>
      <c r="H375" s="99"/>
      <c r="I375" s="100"/>
      <c r="J375" s="101"/>
      <c r="K375" s="101"/>
      <c r="L375" s="101"/>
    </row>
    <row r="376" spans="1:12" s="11" customFormat="1" x14ac:dyDescent="0.25">
      <c r="A376" s="102"/>
      <c r="B376" s="103"/>
      <c r="C376" s="24"/>
      <c r="D376" s="183">
        <v>7</v>
      </c>
      <c r="E376" s="184"/>
      <c r="F376" s="182"/>
      <c r="G376" s="134"/>
      <c r="H376" s="107">
        <f>ROUND(D376,3)</f>
        <v>7</v>
      </c>
      <c r="I376" s="108" t="str">
        <f>IF(D376=0,0, IF(E376=0,"No.",IF(F376=0,"M",IF(G376=0,"Sq.M","Cu.M"))))</f>
        <v>No.</v>
      </c>
      <c r="J376" s="101"/>
      <c r="K376" s="101"/>
      <c r="L376" s="101"/>
    </row>
    <row r="377" spans="1:12" s="11" customFormat="1" x14ac:dyDescent="0.25">
      <c r="A377" s="109"/>
      <c r="B377" s="110"/>
      <c r="C377" s="24"/>
      <c r="D377" s="25"/>
      <c r="E377" s="26"/>
      <c r="F377" s="27"/>
      <c r="G377" s="112" t="s">
        <v>24</v>
      </c>
      <c r="H377" s="113">
        <f>SUM(H373:H376)</f>
        <v>7</v>
      </c>
      <c r="I377" s="114" t="s">
        <v>126</v>
      </c>
      <c r="J377" s="115">
        <f>ROUND(91*1*1, 2)</f>
        <v>91</v>
      </c>
      <c r="K377" s="116" t="s">
        <v>127</v>
      </c>
      <c r="L377" s="117">
        <f>ROUND(H377*J377,2)</f>
        <v>637</v>
      </c>
    </row>
    <row r="378" spans="1:12" s="11" customFormat="1" x14ac:dyDescent="0.25">
      <c r="A378" s="118"/>
      <c r="B378" s="119"/>
      <c r="C378" s="120" t="s">
        <v>267</v>
      </c>
      <c r="D378" s="55"/>
      <c r="E378" s="55"/>
      <c r="F378" s="55"/>
      <c r="G378" s="55"/>
      <c r="H378" s="121"/>
      <c r="I378" s="150"/>
      <c r="J378" s="151"/>
      <c r="K378" s="124"/>
      <c r="L378" s="125"/>
    </row>
    <row r="379" spans="1:12" s="11" customFormat="1" x14ac:dyDescent="0.25">
      <c r="A379" s="152" t="s">
        <v>268</v>
      </c>
      <c r="B379" s="127">
        <v>53</v>
      </c>
      <c r="C379" s="153" t="s">
        <v>269</v>
      </c>
      <c r="D379" s="59"/>
      <c r="E379" s="59"/>
      <c r="F379" s="59"/>
      <c r="G379" s="60"/>
      <c r="H379" s="99"/>
      <c r="I379" s="100"/>
      <c r="J379" s="101"/>
      <c r="K379" s="101"/>
      <c r="L379" s="101"/>
    </row>
    <row r="380" spans="1:12" s="11" customFormat="1" x14ac:dyDescent="0.25">
      <c r="A380" s="96" t="s">
        <v>270</v>
      </c>
      <c r="B380" s="97">
        <f>ROUND($B$379 + 0.01,2)</f>
        <v>53.01</v>
      </c>
      <c r="C380" s="98" t="s">
        <v>271</v>
      </c>
      <c r="D380" s="64"/>
      <c r="E380" s="64"/>
      <c r="F380" s="64"/>
      <c r="G380" s="65"/>
      <c r="H380" s="99"/>
      <c r="I380" s="100"/>
      <c r="J380" s="101"/>
      <c r="K380" s="101"/>
      <c r="L380" s="101"/>
    </row>
    <row r="381" spans="1:12" s="11" customFormat="1" x14ac:dyDescent="0.25">
      <c r="A381" s="102"/>
      <c r="B381" s="103"/>
      <c r="C381" s="24"/>
      <c r="D381" s="183">
        <v>4</v>
      </c>
      <c r="E381" s="184"/>
      <c r="F381" s="182"/>
      <c r="G381" s="134"/>
      <c r="H381" s="107">
        <f>ROUND(D381,3)</f>
        <v>4</v>
      </c>
      <c r="I381" s="108" t="str">
        <f>IF(D381=0,0, IF(E381=0,"No.",IF(F381=0,"M",IF(G381=0,"Sq.M","Cu.M"))))</f>
        <v>No.</v>
      </c>
      <c r="J381" s="101"/>
      <c r="K381" s="101"/>
      <c r="L381" s="101"/>
    </row>
    <row r="382" spans="1:12" s="11" customFormat="1" x14ac:dyDescent="0.25">
      <c r="A382" s="109"/>
      <c r="B382" s="110"/>
      <c r="C382" s="24"/>
      <c r="D382" s="197"/>
      <c r="E382" s="26"/>
      <c r="F382" s="27"/>
      <c r="G382" s="112" t="s">
        <v>24</v>
      </c>
      <c r="H382" s="113">
        <f>SUM(H378:H381)</f>
        <v>4</v>
      </c>
      <c r="I382" s="114" t="s">
        <v>126</v>
      </c>
      <c r="J382" s="115">
        <f>ROUND(1251*1*1, 2)</f>
        <v>1251</v>
      </c>
      <c r="K382" s="116" t="s">
        <v>127</v>
      </c>
      <c r="L382" s="117">
        <f>ROUND(H382*J382,2)</f>
        <v>5004</v>
      </c>
    </row>
    <row r="383" spans="1:12" s="11" customFormat="1" x14ac:dyDescent="0.25">
      <c r="A383" s="118"/>
      <c r="B383" s="119"/>
      <c r="C383" s="120" t="s">
        <v>272</v>
      </c>
      <c r="D383" s="55"/>
      <c r="E383" s="55"/>
      <c r="F383" s="55"/>
      <c r="G383" s="55"/>
      <c r="H383" s="121"/>
      <c r="I383" s="150"/>
      <c r="J383" s="151"/>
      <c r="K383" s="124"/>
      <c r="L383" s="125"/>
    </row>
    <row r="384" spans="1:12" s="11" customFormat="1" x14ac:dyDescent="0.25">
      <c r="A384" s="152" t="s">
        <v>273</v>
      </c>
      <c r="B384" s="127">
        <v>54</v>
      </c>
      <c r="C384" s="153" t="s">
        <v>274</v>
      </c>
      <c r="D384" s="59"/>
      <c r="E384" s="59"/>
      <c r="F384" s="59"/>
      <c r="G384" s="60"/>
      <c r="H384" s="99"/>
      <c r="I384" s="100"/>
      <c r="J384" s="101"/>
      <c r="K384" s="101"/>
      <c r="L384" s="101"/>
    </row>
    <row r="385" spans="1:12" s="11" customFormat="1" x14ac:dyDescent="0.25">
      <c r="A385" s="96" t="s">
        <v>275</v>
      </c>
      <c r="B385" s="97">
        <f>ROUND($B$384 + 0.01,2)</f>
        <v>54.01</v>
      </c>
      <c r="C385" s="98" t="s">
        <v>276</v>
      </c>
      <c r="D385" s="64"/>
      <c r="E385" s="64"/>
      <c r="F385" s="64"/>
      <c r="G385" s="65"/>
      <c r="H385" s="99"/>
      <c r="I385" s="100"/>
      <c r="J385" s="101"/>
      <c r="K385" s="101"/>
      <c r="L385" s="101"/>
    </row>
    <row r="386" spans="1:12" s="11" customFormat="1" x14ac:dyDescent="0.25">
      <c r="A386" s="102"/>
      <c r="B386" s="103"/>
      <c r="C386" s="24"/>
      <c r="D386" s="183">
        <v>4</v>
      </c>
      <c r="E386" s="184"/>
      <c r="F386" s="182"/>
      <c r="G386" s="134"/>
      <c r="H386" s="107">
        <f>ROUND(D386,3)</f>
        <v>4</v>
      </c>
      <c r="I386" s="108" t="str">
        <f>IF(D386=0,0, IF(E386=0,"No.",IF(F386=0,"M",IF(G386=0,"Sq.M","Cu.M"))))</f>
        <v>No.</v>
      </c>
      <c r="J386" s="101"/>
      <c r="K386" s="101"/>
      <c r="L386" s="101"/>
    </row>
    <row r="387" spans="1:12" s="11" customFormat="1" x14ac:dyDescent="0.25">
      <c r="A387" s="109"/>
      <c r="B387" s="110"/>
      <c r="C387" s="24"/>
      <c r="D387" s="25"/>
      <c r="E387" s="26"/>
      <c r="F387" s="27"/>
      <c r="G387" s="112" t="s">
        <v>24</v>
      </c>
      <c r="H387" s="113">
        <f>SUM(H383:H386)</f>
        <v>4</v>
      </c>
      <c r="I387" s="114" t="s">
        <v>126</v>
      </c>
      <c r="J387" s="115">
        <f>ROUND(659*1*1, 2)</f>
        <v>659</v>
      </c>
      <c r="K387" s="116" t="s">
        <v>127</v>
      </c>
      <c r="L387" s="117">
        <f>ROUND(H387*J387,2)</f>
        <v>2636</v>
      </c>
    </row>
    <row r="388" spans="1:12" s="11" customFormat="1" x14ac:dyDescent="0.25">
      <c r="A388" s="118"/>
      <c r="B388" s="119"/>
      <c r="C388" s="120" t="s">
        <v>272</v>
      </c>
      <c r="D388" s="55"/>
      <c r="E388" s="55"/>
      <c r="F388" s="55"/>
      <c r="G388" s="55"/>
      <c r="H388" s="121"/>
      <c r="I388" s="150"/>
      <c r="J388" s="151"/>
      <c r="K388" s="124"/>
      <c r="L388" s="125"/>
    </row>
    <row r="389" spans="1:12" s="11" customFormat="1" x14ac:dyDescent="0.25">
      <c r="A389" s="152" t="s">
        <v>273</v>
      </c>
      <c r="B389" s="127">
        <v>55</v>
      </c>
      <c r="C389" s="153" t="s">
        <v>274</v>
      </c>
      <c r="D389" s="59"/>
      <c r="E389" s="59"/>
      <c r="F389" s="59"/>
      <c r="G389" s="60"/>
      <c r="H389" s="99"/>
      <c r="I389" s="100"/>
      <c r="J389" s="101"/>
      <c r="K389" s="101"/>
      <c r="L389" s="101"/>
    </row>
    <row r="390" spans="1:12" s="11" customFormat="1" x14ac:dyDescent="0.25">
      <c r="A390" s="96" t="s">
        <v>277</v>
      </c>
      <c r="B390" s="97">
        <f>ROUND($B$389 + 0.01,2)</f>
        <v>55.01</v>
      </c>
      <c r="C390" s="98" t="s">
        <v>278</v>
      </c>
      <c r="D390" s="64"/>
      <c r="E390" s="64"/>
      <c r="F390" s="64"/>
      <c r="G390" s="65"/>
      <c r="H390" s="99"/>
      <c r="I390" s="100"/>
      <c r="J390" s="101"/>
      <c r="K390" s="101"/>
      <c r="L390" s="101"/>
    </row>
    <row r="391" spans="1:12" s="11" customFormat="1" x14ac:dyDescent="0.25">
      <c r="A391" s="102"/>
      <c r="B391" s="103"/>
      <c r="C391" s="24"/>
      <c r="D391" s="183">
        <v>4</v>
      </c>
      <c r="E391" s="184"/>
      <c r="F391" s="182"/>
      <c r="G391" s="134"/>
      <c r="H391" s="107">
        <f>ROUND(D391,3)</f>
        <v>4</v>
      </c>
      <c r="I391" s="108" t="str">
        <f>IF(D391=0,0, IF(E391=0,"No.",IF(F391=0,"M",IF(G391=0,"Sq.M","Cu.M"))))</f>
        <v>No.</v>
      </c>
      <c r="J391" s="101"/>
      <c r="K391" s="101"/>
      <c r="L391" s="101"/>
    </row>
    <row r="392" spans="1:12" s="11" customFormat="1" x14ac:dyDescent="0.25">
      <c r="A392" s="109"/>
      <c r="B392" s="110"/>
      <c r="C392" s="24"/>
      <c r="D392" s="25"/>
      <c r="E392" s="26"/>
      <c r="F392" s="27"/>
      <c r="G392" s="112" t="s">
        <v>24</v>
      </c>
      <c r="H392" s="113">
        <f>SUM(H388:H391)</f>
        <v>4</v>
      </c>
      <c r="I392" s="114" t="s">
        <v>126</v>
      </c>
      <c r="J392" s="115">
        <f>ROUND(493*1*1, 2)</f>
        <v>493</v>
      </c>
      <c r="K392" s="116" t="s">
        <v>127</v>
      </c>
      <c r="L392" s="117">
        <f>ROUND(H392*J392,2)</f>
        <v>1972</v>
      </c>
    </row>
    <row r="393" spans="1:12" s="11" customFormat="1" x14ac:dyDescent="0.25">
      <c r="A393" s="118"/>
      <c r="B393" s="119"/>
      <c r="C393" s="120" t="s">
        <v>267</v>
      </c>
      <c r="D393" s="55"/>
      <c r="E393" s="55"/>
      <c r="F393" s="55"/>
      <c r="G393" s="55"/>
      <c r="H393" s="121"/>
      <c r="I393" s="150"/>
      <c r="J393" s="151"/>
      <c r="K393" s="124"/>
      <c r="L393" s="125"/>
    </row>
    <row r="394" spans="1:12" s="11" customFormat="1" x14ac:dyDescent="0.25">
      <c r="A394" s="152" t="s">
        <v>268</v>
      </c>
      <c r="B394" s="127">
        <v>56</v>
      </c>
      <c r="C394" s="153" t="s">
        <v>269</v>
      </c>
      <c r="D394" s="59"/>
      <c r="E394" s="59"/>
      <c r="F394" s="59"/>
      <c r="G394" s="60"/>
      <c r="H394" s="99"/>
      <c r="I394" s="100"/>
      <c r="J394" s="101"/>
      <c r="K394" s="101"/>
      <c r="L394" s="101"/>
    </row>
    <row r="395" spans="1:12" s="11" customFormat="1" x14ac:dyDescent="0.25">
      <c r="A395" s="96" t="s">
        <v>279</v>
      </c>
      <c r="B395" s="97">
        <f>ROUND($B$394 + 0.01,2)</f>
        <v>56.01</v>
      </c>
      <c r="C395" s="98" t="s">
        <v>280</v>
      </c>
      <c r="D395" s="64"/>
      <c r="E395" s="64"/>
      <c r="F395" s="64"/>
      <c r="G395" s="65"/>
      <c r="H395" s="99"/>
      <c r="I395" s="100"/>
      <c r="J395" s="101"/>
      <c r="K395" s="101"/>
      <c r="L395" s="101"/>
    </row>
    <row r="396" spans="1:12" s="11" customFormat="1" x14ac:dyDescent="0.25">
      <c r="A396" s="102"/>
      <c r="B396" s="103"/>
      <c r="C396" s="24"/>
      <c r="D396" s="183">
        <v>2</v>
      </c>
      <c r="E396" s="184"/>
      <c r="F396" s="182"/>
      <c r="G396" s="134"/>
      <c r="H396" s="107">
        <f>ROUND(D396,3)</f>
        <v>2</v>
      </c>
      <c r="I396" s="108" t="str">
        <f>IF(D396=0,0, IF(E396=0,"No.",IF(F396=0,"M",IF(G396=0,"Sq.M","Cu.M"))))</f>
        <v>No.</v>
      </c>
      <c r="J396" s="101"/>
      <c r="K396" s="101"/>
      <c r="L396" s="101"/>
    </row>
    <row r="397" spans="1:12" s="11" customFormat="1" x14ac:dyDescent="0.25">
      <c r="A397" s="109"/>
      <c r="B397" s="110"/>
      <c r="C397" s="24"/>
      <c r="D397" s="25"/>
      <c r="E397" s="26"/>
      <c r="F397" s="27"/>
      <c r="G397" s="112" t="s">
        <v>24</v>
      </c>
      <c r="H397" s="113">
        <f>SUM(H393:H396)</f>
        <v>2</v>
      </c>
      <c r="I397" s="114" t="s">
        <v>126</v>
      </c>
      <c r="J397" s="115">
        <f>ROUND(360*1*1, 2)</f>
        <v>360</v>
      </c>
      <c r="K397" s="116" t="s">
        <v>127</v>
      </c>
      <c r="L397" s="117">
        <f>ROUND(H397*J397,2)</f>
        <v>720</v>
      </c>
    </row>
    <row r="398" spans="1:12" s="11" customFormat="1" x14ac:dyDescent="0.25">
      <c r="A398" s="118"/>
      <c r="B398" s="119"/>
      <c r="C398" s="120" t="s">
        <v>267</v>
      </c>
      <c r="D398" s="55"/>
      <c r="E398" s="55"/>
      <c r="F398" s="55"/>
      <c r="G398" s="55"/>
      <c r="H398" s="121"/>
      <c r="I398" s="150"/>
      <c r="J398" s="151"/>
      <c r="K398" s="124"/>
      <c r="L398" s="125"/>
    </row>
    <row r="399" spans="1:12" s="11" customFormat="1" x14ac:dyDescent="0.25">
      <c r="A399" s="152" t="s">
        <v>268</v>
      </c>
      <c r="B399" s="127">
        <v>57</v>
      </c>
      <c r="C399" s="153" t="s">
        <v>269</v>
      </c>
      <c r="D399" s="59"/>
      <c r="E399" s="59"/>
      <c r="F399" s="59"/>
      <c r="G399" s="60"/>
      <c r="H399" s="99"/>
      <c r="I399" s="100"/>
      <c r="J399" s="101"/>
      <c r="K399" s="101"/>
      <c r="L399" s="101"/>
    </row>
    <row r="400" spans="1:12" s="11" customFormat="1" x14ac:dyDescent="0.25">
      <c r="A400" s="96" t="s">
        <v>281</v>
      </c>
      <c r="B400" s="97">
        <f>ROUND($B$399 + 0.01,2)</f>
        <v>57.01</v>
      </c>
      <c r="C400" s="98" t="s">
        <v>282</v>
      </c>
      <c r="D400" s="64"/>
      <c r="E400" s="64"/>
      <c r="F400" s="64"/>
      <c r="G400" s="65"/>
      <c r="H400" s="99"/>
      <c r="I400" s="100"/>
      <c r="J400" s="101"/>
      <c r="K400" s="101"/>
      <c r="L400" s="101"/>
    </row>
    <row r="401" spans="1:12" s="11" customFormat="1" x14ac:dyDescent="0.25">
      <c r="A401" s="102"/>
      <c r="B401" s="103"/>
      <c r="C401" s="24"/>
      <c r="D401" s="183">
        <v>2</v>
      </c>
      <c r="E401" s="184"/>
      <c r="F401" s="182"/>
      <c r="G401" s="134"/>
      <c r="H401" s="107">
        <f>ROUND(D401,3)</f>
        <v>2</v>
      </c>
      <c r="I401" s="108" t="str">
        <f>IF(D401=0,0, IF(E401=0,"No.",IF(F401=0,"M",IF(G401=0,"Sq.M","Cu.M"))))</f>
        <v>No.</v>
      </c>
      <c r="J401" s="101"/>
      <c r="K401" s="101"/>
      <c r="L401" s="101"/>
    </row>
    <row r="402" spans="1:12" s="11" customFormat="1" x14ac:dyDescent="0.25">
      <c r="A402" s="109"/>
      <c r="B402" s="110"/>
      <c r="C402" s="24"/>
      <c r="D402" s="25"/>
      <c r="E402" s="26"/>
      <c r="F402" s="27"/>
      <c r="G402" s="112" t="s">
        <v>24</v>
      </c>
      <c r="H402" s="113">
        <f>SUM(H398:H401)</f>
        <v>2</v>
      </c>
      <c r="I402" s="114" t="s">
        <v>126</v>
      </c>
      <c r="J402" s="115">
        <f>ROUND(309*1*1, 2)</f>
        <v>309</v>
      </c>
      <c r="K402" s="116" t="s">
        <v>127</v>
      </c>
      <c r="L402" s="117">
        <f>ROUND(H402*J402,2)</f>
        <v>618</v>
      </c>
    </row>
    <row r="403" spans="1:12" s="11" customFormat="1" x14ac:dyDescent="0.25">
      <c r="A403" s="118"/>
      <c r="B403" s="119"/>
      <c r="C403" s="120" t="s">
        <v>272</v>
      </c>
      <c r="D403" s="55"/>
      <c r="E403" s="55"/>
      <c r="F403" s="55"/>
      <c r="G403" s="55"/>
      <c r="H403" s="121"/>
      <c r="I403" s="150"/>
      <c r="J403" s="151"/>
      <c r="K403" s="124"/>
      <c r="L403" s="125"/>
    </row>
    <row r="404" spans="1:12" s="11" customFormat="1" x14ac:dyDescent="0.25">
      <c r="A404" s="152" t="s">
        <v>273</v>
      </c>
      <c r="B404" s="127">
        <v>58</v>
      </c>
      <c r="C404" s="153" t="s">
        <v>274</v>
      </c>
      <c r="D404" s="59"/>
      <c r="E404" s="59"/>
      <c r="F404" s="59"/>
      <c r="G404" s="60"/>
      <c r="H404" s="99"/>
      <c r="I404" s="100"/>
      <c r="J404" s="101"/>
      <c r="K404" s="101"/>
      <c r="L404" s="101"/>
    </row>
    <row r="405" spans="1:12" s="11" customFormat="1" x14ac:dyDescent="0.25">
      <c r="A405" s="96" t="s">
        <v>283</v>
      </c>
      <c r="B405" s="97">
        <f>ROUND($B$404 + 0.01,2)</f>
        <v>58.01</v>
      </c>
      <c r="C405" s="98" t="s">
        <v>284</v>
      </c>
      <c r="D405" s="64"/>
      <c r="E405" s="64"/>
      <c r="F405" s="64"/>
      <c r="G405" s="65"/>
      <c r="H405" s="99"/>
      <c r="I405" s="100"/>
      <c r="J405" s="101"/>
      <c r="K405" s="101"/>
      <c r="L405" s="101"/>
    </row>
    <row r="406" spans="1:12" s="11" customFormat="1" x14ac:dyDescent="0.25">
      <c r="A406" s="102"/>
      <c r="B406" s="103"/>
      <c r="C406" s="24"/>
      <c r="D406" s="183">
        <v>12</v>
      </c>
      <c r="E406" s="184"/>
      <c r="F406" s="182"/>
      <c r="G406" s="134"/>
      <c r="H406" s="107">
        <f>ROUND(D406,3)</f>
        <v>12</v>
      </c>
      <c r="I406" s="108" t="str">
        <f>IF(D406=0,0, IF(E406=0,"No.",IF(F406=0,"M",IF(G406=0,"Sq.M","Cu.M"))))</f>
        <v>No.</v>
      </c>
      <c r="J406" s="101"/>
      <c r="K406" s="101"/>
      <c r="L406" s="101"/>
    </row>
    <row r="407" spans="1:12" s="11" customFormat="1" x14ac:dyDescent="0.25">
      <c r="A407" s="109"/>
      <c r="B407" s="110"/>
      <c r="C407" s="24"/>
      <c r="D407" s="25"/>
      <c r="E407" s="26"/>
      <c r="F407" s="27"/>
      <c r="G407" s="112" t="s">
        <v>24</v>
      </c>
      <c r="H407" s="113">
        <f>SUM(H403:H406)</f>
        <v>12</v>
      </c>
      <c r="I407" s="114" t="s">
        <v>126</v>
      </c>
      <c r="J407" s="115">
        <f>ROUND(815*1*1, 2)</f>
        <v>815</v>
      </c>
      <c r="K407" s="116" t="s">
        <v>127</v>
      </c>
      <c r="L407" s="117">
        <f>ROUND(H407*J407,2)</f>
        <v>9780</v>
      </c>
    </row>
    <row r="408" spans="1:12" s="11" customFormat="1" x14ac:dyDescent="0.25">
      <c r="A408" s="118"/>
      <c r="B408" s="119"/>
      <c r="C408" s="120" t="s">
        <v>285</v>
      </c>
      <c r="D408" s="55"/>
      <c r="E408" s="55"/>
      <c r="F408" s="55"/>
      <c r="G408" s="55"/>
      <c r="H408" s="121"/>
      <c r="I408" s="150"/>
      <c r="J408" s="151"/>
      <c r="K408" s="124"/>
      <c r="L408" s="125"/>
    </row>
    <row r="409" spans="1:12" s="11" customFormat="1" x14ac:dyDescent="0.25">
      <c r="A409" s="152" t="s">
        <v>286</v>
      </c>
      <c r="B409" s="127">
        <v>59</v>
      </c>
      <c r="C409" s="153" t="s">
        <v>287</v>
      </c>
      <c r="D409" s="59"/>
      <c r="E409" s="59"/>
      <c r="F409" s="59"/>
      <c r="G409" s="60"/>
      <c r="H409" s="99"/>
      <c r="I409" s="100"/>
      <c r="J409" s="101"/>
      <c r="K409" s="101"/>
      <c r="L409" s="101"/>
    </row>
    <row r="410" spans="1:12" s="11" customFormat="1" x14ac:dyDescent="0.25">
      <c r="A410" s="96" t="s">
        <v>288</v>
      </c>
      <c r="B410" s="97">
        <f>ROUND($B$409 + 0.01,2)</f>
        <v>59.01</v>
      </c>
      <c r="C410" s="98" t="s">
        <v>289</v>
      </c>
      <c r="D410" s="64"/>
      <c r="E410" s="64"/>
      <c r="F410" s="64"/>
      <c r="G410" s="65"/>
      <c r="H410" s="99"/>
      <c r="I410" s="100"/>
      <c r="J410" s="101"/>
      <c r="K410" s="101"/>
      <c r="L410" s="101"/>
    </row>
    <row r="411" spans="1:12" s="11" customFormat="1" x14ac:dyDescent="0.25">
      <c r="A411" s="102"/>
      <c r="B411" s="103"/>
      <c r="C411" s="24"/>
      <c r="D411" s="183">
        <v>2</v>
      </c>
      <c r="E411" s="184"/>
      <c r="F411" s="182"/>
      <c r="G411" s="134"/>
      <c r="H411" s="107">
        <f>ROUND(D411,3)</f>
        <v>2</v>
      </c>
      <c r="I411" s="108" t="str">
        <f>IF(D411=0,0, IF(E411=0,"No.",IF(F411=0,"M",IF(G411=0,"Sq.M","Cu.M"))))</f>
        <v>No.</v>
      </c>
      <c r="J411" s="101"/>
      <c r="K411" s="101"/>
      <c r="L411" s="101"/>
    </row>
    <row r="412" spans="1:12" s="11" customFormat="1" x14ac:dyDescent="0.25">
      <c r="A412" s="109"/>
      <c r="B412" s="110"/>
      <c r="C412" s="24"/>
      <c r="D412" s="25"/>
      <c r="E412" s="26"/>
      <c r="F412" s="27"/>
      <c r="G412" s="112" t="s">
        <v>24</v>
      </c>
      <c r="H412" s="113">
        <f>SUM(H408:H411)</f>
        <v>2</v>
      </c>
      <c r="I412" s="114" t="s">
        <v>126</v>
      </c>
      <c r="J412" s="115">
        <f>ROUND(555*1*1, 2)</f>
        <v>555</v>
      </c>
      <c r="K412" s="116" t="s">
        <v>127</v>
      </c>
      <c r="L412" s="117">
        <f>ROUND(H412*J412,2)</f>
        <v>1110</v>
      </c>
    </row>
    <row r="413" spans="1:12" s="11" customFormat="1" x14ac:dyDescent="0.25">
      <c r="A413" s="118"/>
      <c r="B413" s="119"/>
      <c r="C413" s="120" t="s">
        <v>290</v>
      </c>
      <c r="D413" s="55"/>
      <c r="E413" s="55"/>
      <c r="F413" s="55"/>
      <c r="G413" s="55"/>
      <c r="H413" s="121"/>
      <c r="I413" s="150"/>
      <c r="J413" s="151"/>
      <c r="K413" s="124"/>
      <c r="L413" s="125"/>
    </row>
    <row r="414" spans="1:12" s="11" customFormat="1" x14ac:dyDescent="0.25">
      <c r="A414" s="152" t="s">
        <v>291</v>
      </c>
      <c r="B414" s="127">
        <v>60</v>
      </c>
      <c r="C414" s="153" t="s">
        <v>292</v>
      </c>
      <c r="D414" s="59"/>
      <c r="E414" s="59"/>
      <c r="F414" s="59"/>
      <c r="G414" s="60"/>
      <c r="H414" s="99"/>
      <c r="I414" s="100"/>
      <c r="J414" s="101"/>
      <c r="K414" s="101"/>
      <c r="L414" s="101"/>
    </row>
    <row r="415" spans="1:12" s="11" customFormat="1" x14ac:dyDescent="0.25">
      <c r="A415" s="161" t="s">
        <v>293</v>
      </c>
      <c r="B415" s="97">
        <f>ROUND($B$414 + 0.01,2)</f>
        <v>60.01</v>
      </c>
      <c r="C415" s="162" t="s">
        <v>294</v>
      </c>
      <c r="D415" s="64"/>
      <c r="E415" s="64"/>
      <c r="F415" s="64"/>
      <c r="G415" s="65"/>
      <c r="H415" s="99"/>
      <c r="I415" s="100"/>
      <c r="J415" s="101"/>
      <c r="K415" s="101"/>
      <c r="L415" s="101"/>
    </row>
    <row r="416" spans="1:12" s="11" customFormat="1" x14ac:dyDescent="0.25">
      <c r="A416" s="96" t="s">
        <v>295</v>
      </c>
      <c r="B416" s="97">
        <f>ROUND($B$415 + 0.01,2)</f>
        <v>60.02</v>
      </c>
      <c r="C416" s="98" t="s">
        <v>296</v>
      </c>
      <c r="D416" s="64"/>
      <c r="E416" s="64"/>
      <c r="F416" s="64"/>
      <c r="G416" s="65"/>
      <c r="H416" s="99"/>
      <c r="I416" s="100"/>
      <c r="J416" s="101"/>
      <c r="K416" s="101"/>
      <c r="L416" s="101"/>
    </row>
    <row r="417" spans="1:12" s="11" customFormat="1" x14ac:dyDescent="0.25">
      <c r="A417" s="102"/>
      <c r="B417" s="103"/>
      <c r="C417" s="24"/>
      <c r="D417" s="104">
        <v>1</v>
      </c>
      <c r="E417" s="181">
        <v>35</v>
      </c>
      <c r="F417" s="182"/>
      <c r="G417" s="134"/>
      <c r="H417" s="107">
        <f>ROUND(D417*E417,3)</f>
        <v>35</v>
      </c>
      <c r="I417" s="108" t="str">
        <f>IF(D417=0,0, IF(E417=0,"No.",IF(F417=0,"M",IF(G417=0,"Sq.M","Cu.M"))))</f>
        <v>M</v>
      </c>
      <c r="J417" s="101"/>
      <c r="K417" s="101"/>
      <c r="L417" s="101"/>
    </row>
    <row r="418" spans="1:12" s="11" customFormat="1" x14ac:dyDescent="0.25">
      <c r="A418" s="109"/>
      <c r="B418" s="110"/>
      <c r="C418" s="24"/>
      <c r="D418" s="25"/>
      <c r="E418" s="26"/>
      <c r="F418" s="27"/>
      <c r="G418" s="112" t="s">
        <v>24</v>
      </c>
      <c r="H418" s="113">
        <f>SUM(H413:H417)</f>
        <v>35</v>
      </c>
      <c r="I418" s="114" t="s">
        <v>114</v>
      </c>
      <c r="J418" s="115">
        <f>ROUND(177*1*1, 2)</f>
        <v>177</v>
      </c>
      <c r="K418" s="116" t="s">
        <v>115</v>
      </c>
      <c r="L418" s="117">
        <f>ROUND(H418*J418,2)</f>
        <v>6195</v>
      </c>
    </row>
    <row r="419" spans="1:12" s="11" customFormat="1" x14ac:dyDescent="0.25">
      <c r="A419" s="118"/>
      <c r="B419" s="119"/>
      <c r="C419" s="120" t="s">
        <v>290</v>
      </c>
      <c r="D419" s="55"/>
      <c r="E419" s="55"/>
      <c r="F419" s="55"/>
      <c r="G419" s="55"/>
      <c r="H419" s="121"/>
      <c r="I419" s="150"/>
      <c r="J419" s="151"/>
      <c r="K419" s="124"/>
      <c r="L419" s="125"/>
    </row>
    <row r="420" spans="1:12" s="11" customFormat="1" x14ac:dyDescent="0.25">
      <c r="A420" s="152" t="s">
        <v>291</v>
      </c>
      <c r="B420" s="127">
        <v>61</v>
      </c>
      <c r="C420" s="153" t="s">
        <v>292</v>
      </c>
      <c r="D420" s="59"/>
      <c r="E420" s="59"/>
      <c r="F420" s="59"/>
      <c r="G420" s="60"/>
      <c r="H420" s="99"/>
      <c r="I420" s="100"/>
      <c r="J420" s="101"/>
      <c r="K420" s="101"/>
      <c r="L420" s="101"/>
    </row>
    <row r="421" spans="1:12" s="11" customFormat="1" x14ac:dyDescent="0.25">
      <c r="A421" s="161" t="s">
        <v>293</v>
      </c>
      <c r="B421" s="97">
        <f>ROUND($B$420 + 0.01,2)</f>
        <v>61.01</v>
      </c>
      <c r="C421" s="162" t="s">
        <v>294</v>
      </c>
      <c r="D421" s="64"/>
      <c r="E421" s="64"/>
      <c r="F421" s="64"/>
      <c r="G421" s="65"/>
      <c r="H421" s="99"/>
      <c r="I421" s="100"/>
      <c r="J421" s="101"/>
      <c r="K421" s="101"/>
      <c r="L421" s="101"/>
    </row>
    <row r="422" spans="1:12" s="11" customFormat="1" x14ac:dyDescent="0.25">
      <c r="A422" s="96" t="s">
        <v>297</v>
      </c>
      <c r="B422" s="97">
        <f>ROUND($B$421 + 0.01,2)</f>
        <v>61.02</v>
      </c>
      <c r="C422" s="98" t="s">
        <v>298</v>
      </c>
      <c r="D422" s="64"/>
      <c r="E422" s="64"/>
      <c r="F422" s="64"/>
      <c r="G422" s="65"/>
      <c r="H422" s="99"/>
      <c r="I422" s="100"/>
      <c r="J422" s="101"/>
      <c r="K422" s="101"/>
      <c r="L422" s="101"/>
    </row>
    <row r="423" spans="1:12" s="11" customFormat="1" x14ac:dyDescent="0.25">
      <c r="A423" s="102"/>
      <c r="B423" s="103"/>
      <c r="C423" s="24"/>
      <c r="D423" s="104">
        <v>1</v>
      </c>
      <c r="E423" s="181">
        <v>20</v>
      </c>
      <c r="F423" s="182"/>
      <c r="G423" s="134"/>
      <c r="H423" s="107">
        <f>ROUND(D423*E423,3)</f>
        <v>20</v>
      </c>
      <c r="I423" s="108" t="str">
        <f>IF(D423=0,0, IF(E423=0,"No.",IF(F423=0,"M",IF(G423=0,"Sq.M","Cu.M"))))</f>
        <v>M</v>
      </c>
      <c r="J423" s="101"/>
      <c r="K423" s="101"/>
      <c r="L423" s="101"/>
    </row>
    <row r="424" spans="1:12" s="11" customFormat="1" x14ac:dyDescent="0.25">
      <c r="A424" s="109"/>
      <c r="B424" s="110"/>
      <c r="C424" s="24"/>
      <c r="D424" s="25"/>
      <c r="E424" s="26"/>
      <c r="F424" s="27"/>
      <c r="G424" s="112" t="s">
        <v>24</v>
      </c>
      <c r="H424" s="113">
        <f>SUM(H419:H423)</f>
        <v>20</v>
      </c>
      <c r="I424" s="114" t="s">
        <v>114</v>
      </c>
      <c r="J424" s="115">
        <f>ROUND(101*1*1, 2)</f>
        <v>101</v>
      </c>
      <c r="K424" s="116" t="s">
        <v>115</v>
      </c>
      <c r="L424" s="117">
        <f>ROUND(H424*J424,2)</f>
        <v>2020</v>
      </c>
    </row>
    <row r="425" spans="1:12" s="11" customFormat="1" x14ac:dyDescent="0.25">
      <c r="A425" s="118"/>
      <c r="B425" s="119"/>
      <c r="C425" s="120" t="s">
        <v>290</v>
      </c>
      <c r="D425" s="55"/>
      <c r="E425" s="55"/>
      <c r="F425" s="55"/>
      <c r="G425" s="55"/>
      <c r="H425" s="121"/>
      <c r="I425" s="150"/>
      <c r="J425" s="151"/>
      <c r="K425" s="124"/>
      <c r="L425" s="125"/>
    </row>
    <row r="426" spans="1:12" s="11" customFormat="1" x14ac:dyDescent="0.25">
      <c r="A426" s="152" t="s">
        <v>291</v>
      </c>
      <c r="B426" s="127">
        <v>62</v>
      </c>
      <c r="C426" s="153" t="s">
        <v>292</v>
      </c>
      <c r="D426" s="59"/>
      <c r="E426" s="59"/>
      <c r="F426" s="59"/>
      <c r="G426" s="60"/>
      <c r="H426" s="99"/>
      <c r="I426" s="100"/>
      <c r="J426" s="101"/>
      <c r="K426" s="101"/>
      <c r="L426" s="101"/>
    </row>
    <row r="427" spans="1:12" s="11" customFormat="1" x14ac:dyDescent="0.25">
      <c r="A427" s="161" t="s">
        <v>299</v>
      </c>
      <c r="B427" s="97">
        <f>ROUND($B$426 + 0.01,2)</f>
        <v>62.01</v>
      </c>
      <c r="C427" s="162" t="s">
        <v>300</v>
      </c>
      <c r="D427" s="64"/>
      <c r="E427" s="64"/>
      <c r="F427" s="64"/>
      <c r="G427" s="65"/>
      <c r="H427" s="99"/>
      <c r="I427" s="100"/>
      <c r="J427" s="101"/>
      <c r="K427" s="101"/>
      <c r="L427" s="101"/>
    </row>
    <row r="428" spans="1:12" s="11" customFormat="1" x14ac:dyDescent="0.25">
      <c r="A428" s="96" t="s">
        <v>301</v>
      </c>
      <c r="B428" s="97">
        <f>ROUND($B$427 + 0.01,2)</f>
        <v>62.02</v>
      </c>
      <c r="C428" s="98" t="s">
        <v>302</v>
      </c>
      <c r="D428" s="64"/>
      <c r="E428" s="64"/>
      <c r="F428" s="64"/>
      <c r="G428" s="65"/>
      <c r="H428" s="99"/>
      <c r="I428" s="100"/>
      <c r="J428" s="101"/>
      <c r="K428" s="101"/>
      <c r="L428" s="101"/>
    </row>
    <row r="429" spans="1:12" s="11" customFormat="1" x14ac:dyDescent="0.25">
      <c r="A429" s="102"/>
      <c r="B429" s="103"/>
      <c r="C429" s="24"/>
      <c r="D429" s="104">
        <v>1</v>
      </c>
      <c r="E429" s="181">
        <v>20</v>
      </c>
      <c r="F429" s="182"/>
      <c r="G429" s="134"/>
      <c r="H429" s="107">
        <f>ROUND(D429*E429,3)</f>
        <v>20</v>
      </c>
      <c r="I429" s="108" t="str">
        <f>IF(D429=0,0, IF(E429=0,"No.",IF(F429=0,"M",IF(G429=0,"Sq.M","Cu.M"))))</f>
        <v>M</v>
      </c>
      <c r="J429" s="101"/>
      <c r="K429" s="101"/>
      <c r="L429" s="101"/>
    </row>
    <row r="430" spans="1:12" s="11" customFormat="1" x14ac:dyDescent="0.25">
      <c r="A430" s="109"/>
      <c r="B430" s="110"/>
      <c r="C430" s="24"/>
      <c r="D430" s="25"/>
      <c r="E430" s="26"/>
      <c r="F430" s="27"/>
      <c r="G430" s="112" t="s">
        <v>24</v>
      </c>
      <c r="H430" s="113">
        <f>SUM(H425:H429)</f>
        <v>20</v>
      </c>
      <c r="I430" s="114" t="s">
        <v>114</v>
      </c>
      <c r="J430" s="115">
        <f>ROUND(137*1*1, 2)</f>
        <v>137</v>
      </c>
      <c r="K430" s="116" t="s">
        <v>115</v>
      </c>
      <c r="L430" s="117">
        <f>ROUND(H430*J430,2)</f>
        <v>2740</v>
      </c>
    </row>
    <row r="431" spans="1:12" s="11" customFormat="1" x14ac:dyDescent="0.25">
      <c r="A431" s="118"/>
      <c r="B431" s="119"/>
      <c r="C431" s="120" t="s">
        <v>303</v>
      </c>
      <c r="D431" s="55"/>
      <c r="E431" s="55"/>
      <c r="F431" s="55"/>
      <c r="G431" s="55"/>
      <c r="H431" s="121"/>
      <c r="I431" s="150"/>
      <c r="J431" s="151"/>
      <c r="K431" s="124"/>
      <c r="L431" s="125"/>
    </row>
    <row r="432" spans="1:12" s="11" customFormat="1" x14ac:dyDescent="0.25">
      <c r="A432" s="152" t="s">
        <v>304</v>
      </c>
      <c r="B432" s="127">
        <v>63</v>
      </c>
      <c r="C432" s="153" t="s">
        <v>305</v>
      </c>
      <c r="D432" s="59"/>
      <c r="E432" s="59"/>
      <c r="F432" s="59"/>
      <c r="G432" s="60"/>
      <c r="H432" s="99"/>
      <c r="I432" s="100"/>
      <c r="J432" s="101"/>
      <c r="K432" s="101"/>
      <c r="L432" s="101"/>
    </row>
    <row r="433" spans="1:12" s="11" customFormat="1" x14ac:dyDescent="0.25">
      <c r="A433" s="96" t="s">
        <v>306</v>
      </c>
      <c r="B433" s="97">
        <f>ROUND($B$432 + 0.01,2)</f>
        <v>63.01</v>
      </c>
      <c r="C433" s="98" t="s">
        <v>296</v>
      </c>
      <c r="D433" s="64"/>
      <c r="E433" s="64"/>
      <c r="F433" s="64"/>
      <c r="G433" s="65"/>
      <c r="H433" s="99"/>
      <c r="I433" s="100"/>
      <c r="J433" s="101"/>
      <c r="K433" s="101"/>
      <c r="L433" s="101"/>
    </row>
    <row r="434" spans="1:12" s="11" customFormat="1" x14ac:dyDescent="0.25">
      <c r="A434" s="102"/>
      <c r="B434" s="103"/>
      <c r="C434" s="24"/>
      <c r="D434" s="183">
        <v>3</v>
      </c>
      <c r="E434" s="184"/>
      <c r="F434" s="182"/>
      <c r="G434" s="134"/>
      <c r="H434" s="107">
        <f>ROUND(D434,3)</f>
        <v>3</v>
      </c>
      <c r="I434" s="108" t="str">
        <f>IF(D434=0,0, IF(E434=0,"No.",IF(F434=0,"M",IF(G434=0,"Sq.M","Cu.M"))))</f>
        <v>No.</v>
      </c>
      <c r="J434" s="101"/>
      <c r="K434" s="101"/>
      <c r="L434" s="101"/>
    </row>
    <row r="435" spans="1:12" s="11" customFormat="1" x14ac:dyDescent="0.25">
      <c r="A435" s="109"/>
      <c r="B435" s="110"/>
      <c r="C435" s="24"/>
      <c r="D435" s="25"/>
      <c r="E435" s="26"/>
      <c r="F435" s="27"/>
      <c r="G435" s="112" t="s">
        <v>24</v>
      </c>
      <c r="H435" s="113">
        <f>SUM(H431:H434)</f>
        <v>3</v>
      </c>
      <c r="I435" s="114" t="s">
        <v>126</v>
      </c>
      <c r="J435" s="115">
        <f>ROUND(778*1*1, 2)</f>
        <v>778</v>
      </c>
      <c r="K435" s="116" t="s">
        <v>127</v>
      </c>
      <c r="L435" s="117">
        <f>ROUND(H435*J435,2)</f>
        <v>2334</v>
      </c>
    </row>
    <row r="436" spans="1:12" s="11" customFormat="1" x14ac:dyDescent="0.25">
      <c r="A436" s="118"/>
      <c r="B436" s="119"/>
      <c r="C436" s="120" t="s">
        <v>307</v>
      </c>
      <c r="D436" s="55"/>
      <c r="E436" s="55"/>
      <c r="F436" s="55"/>
      <c r="G436" s="55"/>
      <c r="H436" s="121"/>
      <c r="I436" s="150"/>
      <c r="J436" s="151"/>
      <c r="K436" s="124"/>
      <c r="L436" s="125"/>
    </row>
    <row r="437" spans="1:12" s="11" customFormat="1" x14ac:dyDescent="0.25">
      <c r="A437" s="152" t="s">
        <v>308</v>
      </c>
      <c r="B437" s="127">
        <v>64</v>
      </c>
      <c r="C437" s="153" t="s">
        <v>309</v>
      </c>
      <c r="D437" s="59"/>
      <c r="E437" s="59"/>
      <c r="F437" s="59"/>
      <c r="G437" s="60"/>
      <c r="H437" s="99"/>
      <c r="I437" s="100"/>
      <c r="J437" s="101"/>
      <c r="K437" s="101"/>
      <c r="L437" s="101"/>
    </row>
    <row r="438" spans="1:12" s="11" customFormat="1" x14ac:dyDescent="0.25">
      <c r="A438" s="96" t="s">
        <v>310</v>
      </c>
      <c r="B438" s="97">
        <f>ROUND($B$437 + 0.01,2)</f>
        <v>64.010000000000005</v>
      </c>
      <c r="C438" s="98" t="s">
        <v>311</v>
      </c>
      <c r="D438" s="64"/>
      <c r="E438" s="64"/>
      <c r="F438" s="64"/>
      <c r="G438" s="65"/>
      <c r="H438" s="99"/>
      <c r="I438" s="100"/>
      <c r="J438" s="101"/>
      <c r="K438" s="101"/>
      <c r="L438" s="101"/>
    </row>
    <row r="439" spans="1:12" s="11" customFormat="1" x14ac:dyDescent="0.25">
      <c r="A439" s="102"/>
      <c r="B439" s="103"/>
      <c r="C439" s="24"/>
      <c r="D439" s="183">
        <v>2</v>
      </c>
      <c r="E439" s="184"/>
      <c r="F439" s="182"/>
      <c r="G439" s="134"/>
      <c r="H439" s="107">
        <f>ROUND(D439,3)</f>
        <v>2</v>
      </c>
      <c r="I439" s="108" t="str">
        <f>IF(D439=0,0, IF(E439=0,"No.",IF(F439=0,"M",IF(G439=0,"Sq.M","Cu.M"))))</f>
        <v>No.</v>
      </c>
      <c r="J439" s="101"/>
      <c r="K439" s="101"/>
      <c r="L439" s="101"/>
    </row>
    <row r="440" spans="1:12" s="11" customFormat="1" x14ac:dyDescent="0.25">
      <c r="A440" s="109"/>
      <c r="B440" s="110"/>
      <c r="C440" s="24"/>
      <c r="D440" s="25"/>
      <c r="E440" s="26"/>
      <c r="F440" s="27"/>
      <c r="G440" s="112" t="s">
        <v>24</v>
      </c>
      <c r="H440" s="113">
        <f>SUM(H436:H439)</f>
        <v>2</v>
      </c>
      <c r="I440" s="114" t="s">
        <v>126</v>
      </c>
      <c r="J440" s="115">
        <f>ROUND(5128*1*1, 2)</f>
        <v>5128</v>
      </c>
      <c r="K440" s="116" t="s">
        <v>127</v>
      </c>
      <c r="L440" s="117">
        <f>ROUND(H440*J440,2)</f>
        <v>10256</v>
      </c>
    </row>
    <row r="441" spans="1:12" s="11" customFormat="1" x14ac:dyDescent="0.25">
      <c r="A441" s="118"/>
      <c r="B441" s="119"/>
      <c r="C441" s="120" t="s">
        <v>312</v>
      </c>
      <c r="D441" s="55"/>
      <c r="E441" s="55"/>
      <c r="F441" s="55"/>
      <c r="G441" s="55"/>
      <c r="H441" s="121"/>
      <c r="I441" s="150"/>
      <c r="J441" s="151"/>
      <c r="K441" s="124"/>
      <c r="L441" s="125"/>
    </row>
    <row r="442" spans="1:12" s="11" customFormat="1" x14ac:dyDescent="0.25">
      <c r="A442" s="152" t="s">
        <v>313</v>
      </c>
      <c r="B442" s="127">
        <v>65</v>
      </c>
      <c r="C442" s="153" t="s">
        <v>314</v>
      </c>
      <c r="D442" s="59"/>
      <c r="E442" s="59"/>
      <c r="F442" s="59"/>
      <c r="G442" s="60"/>
      <c r="H442" s="99"/>
      <c r="I442" s="100"/>
      <c r="J442" s="101"/>
      <c r="K442" s="101"/>
      <c r="L442" s="101"/>
    </row>
    <row r="443" spans="1:12" s="11" customFormat="1" x14ac:dyDescent="0.25">
      <c r="A443" s="161" t="s">
        <v>315</v>
      </c>
      <c r="B443" s="97">
        <f>ROUND($B$442 + 0.01,2)</f>
        <v>65.010000000000005</v>
      </c>
      <c r="C443" s="162" t="s">
        <v>316</v>
      </c>
      <c r="D443" s="64"/>
      <c r="E443" s="64"/>
      <c r="F443" s="64"/>
      <c r="G443" s="65"/>
      <c r="H443" s="99"/>
      <c r="I443" s="100"/>
      <c r="J443" s="101"/>
      <c r="K443" s="101"/>
      <c r="L443" s="101"/>
    </row>
    <row r="444" spans="1:12" s="11" customFormat="1" x14ac:dyDescent="0.25">
      <c r="A444" s="96" t="s">
        <v>317</v>
      </c>
      <c r="B444" s="97">
        <f>ROUND($B$443 + 0.01,2)</f>
        <v>65.02</v>
      </c>
      <c r="C444" s="98" t="s">
        <v>318</v>
      </c>
      <c r="D444" s="64"/>
      <c r="E444" s="64"/>
      <c r="F444" s="64"/>
      <c r="G444" s="65"/>
      <c r="H444" s="99"/>
      <c r="I444" s="100"/>
      <c r="J444" s="101"/>
      <c r="K444" s="101"/>
      <c r="L444" s="101"/>
    </row>
    <row r="445" spans="1:12" s="11" customFormat="1" x14ac:dyDescent="0.25">
      <c r="A445" s="102"/>
      <c r="B445" s="103"/>
      <c r="C445" s="24"/>
      <c r="D445" s="183">
        <v>2</v>
      </c>
      <c r="E445" s="184"/>
      <c r="F445" s="182"/>
      <c r="G445" s="134"/>
      <c r="H445" s="107">
        <f>ROUND(D445,3)</f>
        <v>2</v>
      </c>
      <c r="I445" s="108" t="str">
        <f>IF(D445=0,0, IF(E445=0,"No.",IF(F445=0,"M",IF(G445=0,"Sq.M","Cu.M"))))</f>
        <v>No.</v>
      </c>
      <c r="J445" s="101"/>
      <c r="K445" s="101"/>
      <c r="L445" s="101"/>
    </row>
    <row r="446" spans="1:12" s="11" customFormat="1" x14ac:dyDescent="0.25">
      <c r="A446" s="109"/>
      <c r="B446" s="110"/>
      <c r="C446" s="24"/>
      <c r="D446" s="25"/>
      <c r="E446" s="26"/>
      <c r="F446" s="27"/>
      <c r="G446" s="112" t="s">
        <v>24</v>
      </c>
      <c r="H446" s="113">
        <f>SUM(H441:H445)</f>
        <v>2</v>
      </c>
      <c r="I446" s="114" t="s">
        <v>126</v>
      </c>
      <c r="J446" s="115">
        <v>96</v>
      </c>
      <c r="K446" s="116" t="s">
        <v>127</v>
      </c>
      <c r="L446" s="117">
        <f>ROUND(H446*J446,2)</f>
        <v>192</v>
      </c>
    </row>
    <row r="447" spans="1:12" s="11" customFormat="1" x14ac:dyDescent="0.25">
      <c r="A447" s="118"/>
      <c r="B447" s="119"/>
      <c r="C447" s="120" t="s">
        <v>319</v>
      </c>
      <c r="D447" s="55"/>
      <c r="E447" s="55"/>
      <c r="F447" s="55"/>
      <c r="G447" s="55"/>
      <c r="H447" s="121"/>
      <c r="I447" s="150"/>
      <c r="J447" s="151"/>
      <c r="K447" s="124"/>
      <c r="L447" s="125"/>
    </row>
    <row r="448" spans="1:12" s="11" customFormat="1" x14ac:dyDescent="0.25">
      <c r="A448" s="126" t="s">
        <v>320</v>
      </c>
      <c r="B448" s="127">
        <v>66</v>
      </c>
      <c r="C448" s="128" t="s">
        <v>321</v>
      </c>
      <c r="D448" s="59"/>
      <c r="E448" s="59"/>
      <c r="F448" s="59"/>
      <c r="G448" s="60"/>
      <c r="H448" s="99"/>
      <c r="I448" s="100"/>
      <c r="J448" s="101"/>
      <c r="K448" s="101"/>
      <c r="L448" s="101"/>
    </row>
    <row r="449" spans="1:12" s="11" customFormat="1" x14ac:dyDescent="0.25">
      <c r="A449" s="102"/>
      <c r="B449" s="103"/>
      <c r="C449" s="24"/>
      <c r="D449" s="183">
        <v>4</v>
      </c>
      <c r="E449" s="184"/>
      <c r="F449" s="182"/>
      <c r="G449" s="134"/>
      <c r="H449" s="107">
        <f>ROUND(D449,3)</f>
        <v>4</v>
      </c>
      <c r="I449" s="108" t="str">
        <f>IF(D449=0,0, IF(E449=0,"No.",IF(F449=0,"M",IF(G449=0,"Sq.M","Cu.M"))))</f>
        <v>No.</v>
      </c>
      <c r="J449" s="101"/>
      <c r="K449" s="101"/>
      <c r="L449" s="101"/>
    </row>
    <row r="450" spans="1:12" s="11" customFormat="1" x14ac:dyDescent="0.25">
      <c r="A450" s="109"/>
      <c r="B450" s="110"/>
      <c r="C450" s="24"/>
      <c r="D450" s="25"/>
      <c r="E450" s="26"/>
      <c r="F450" s="27"/>
      <c r="G450" s="112" t="s">
        <v>24</v>
      </c>
      <c r="H450" s="113">
        <f>SUM(H447:H449)</f>
        <v>4</v>
      </c>
      <c r="I450" s="114" t="s">
        <v>126</v>
      </c>
      <c r="J450" s="115">
        <v>19</v>
      </c>
      <c r="K450" s="116" t="s">
        <v>127</v>
      </c>
      <c r="L450" s="117">
        <f>ROUND(H450*J450,2)</f>
        <v>76</v>
      </c>
    </row>
    <row r="451" spans="1:12" s="11" customFormat="1" x14ac:dyDescent="0.25">
      <c r="A451" s="118"/>
      <c r="B451" s="119"/>
      <c r="C451" s="120" t="s">
        <v>322</v>
      </c>
      <c r="D451" s="55"/>
      <c r="E451" s="55"/>
      <c r="F451" s="55"/>
      <c r="G451" s="55"/>
      <c r="H451" s="121"/>
      <c r="I451" s="150"/>
      <c r="J451" s="151"/>
      <c r="K451" s="124"/>
      <c r="L451" s="125"/>
    </row>
    <row r="452" spans="1:12" s="11" customFormat="1" x14ac:dyDescent="0.25">
      <c r="A452" s="152" t="s">
        <v>323</v>
      </c>
      <c r="B452" s="127">
        <v>67</v>
      </c>
      <c r="C452" s="153" t="s">
        <v>324</v>
      </c>
      <c r="D452" s="59"/>
      <c r="E452" s="59"/>
      <c r="F452" s="59"/>
      <c r="G452" s="60"/>
      <c r="H452" s="99"/>
      <c r="I452" s="100"/>
      <c r="J452" s="101"/>
      <c r="K452" s="101"/>
      <c r="L452" s="101"/>
    </row>
    <row r="453" spans="1:12" s="11" customFormat="1" x14ac:dyDescent="0.25">
      <c r="A453" s="161" t="s">
        <v>325</v>
      </c>
      <c r="B453" s="97">
        <f>ROUND($B$452 + 0.01,2)</f>
        <v>67.010000000000005</v>
      </c>
      <c r="C453" s="162" t="s">
        <v>326</v>
      </c>
      <c r="D453" s="64"/>
      <c r="E453" s="64"/>
      <c r="F453" s="64"/>
      <c r="G453" s="65"/>
      <c r="H453" s="99"/>
      <c r="I453" s="100"/>
      <c r="J453" s="101"/>
      <c r="K453" s="101"/>
      <c r="L453" s="101"/>
    </row>
    <row r="454" spans="1:12" s="11" customFormat="1" x14ac:dyDescent="0.25">
      <c r="A454" s="96" t="s">
        <v>327</v>
      </c>
      <c r="B454" s="97">
        <f>ROUND($B$453 + 0.01,2)</f>
        <v>67.02</v>
      </c>
      <c r="C454" s="98" t="s">
        <v>328</v>
      </c>
      <c r="D454" s="64"/>
      <c r="E454" s="64"/>
      <c r="F454" s="64"/>
      <c r="G454" s="65"/>
      <c r="H454" s="99"/>
      <c r="I454" s="100"/>
      <c r="J454" s="101"/>
      <c r="K454" s="101"/>
      <c r="L454" s="101"/>
    </row>
    <row r="455" spans="1:12" s="11" customFormat="1" x14ac:dyDescent="0.25">
      <c r="A455" s="102"/>
      <c r="B455" s="103"/>
      <c r="C455" s="24"/>
      <c r="D455" s="104">
        <v>1</v>
      </c>
      <c r="E455" s="181">
        <v>30</v>
      </c>
      <c r="F455" s="182"/>
      <c r="G455" s="134"/>
      <c r="H455" s="107">
        <f>ROUND(D455*E455,3)</f>
        <v>30</v>
      </c>
      <c r="I455" s="108" t="str">
        <f>IF(D455=0,0, IF(E455=0,"No.",IF(F455=0,"M",IF(G455=0,"Sq.M","Cu.M"))))</f>
        <v>M</v>
      </c>
      <c r="J455" s="101"/>
      <c r="K455" s="101"/>
      <c r="L455" s="101"/>
    </row>
    <row r="456" spans="1:12" s="11" customFormat="1" x14ac:dyDescent="0.25">
      <c r="A456" s="109"/>
      <c r="B456" s="110"/>
      <c r="C456" s="24"/>
      <c r="D456" s="25"/>
      <c r="E456" s="26"/>
      <c r="F456" s="27"/>
      <c r="G456" s="112" t="s">
        <v>24</v>
      </c>
      <c r="H456" s="113">
        <f>SUM(H451:H455)</f>
        <v>30</v>
      </c>
      <c r="I456" s="114" t="s">
        <v>114</v>
      </c>
      <c r="J456" s="115">
        <f>ROUND(292*1*1, 2)</f>
        <v>292</v>
      </c>
      <c r="K456" s="116" t="s">
        <v>115</v>
      </c>
      <c r="L456" s="117">
        <f>ROUND(H456*J456,2)</f>
        <v>8760</v>
      </c>
    </row>
    <row r="457" spans="1:12" s="11" customFormat="1" x14ac:dyDescent="0.25">
      <c r="A457" s="118"/>
      <c r="B457" s="119"/>
      <c r="C457" s="120" t="s">
        <v>322</v>
      </c>
      <c r="D457" s="55"/>
      <c r="E457" s="55"/>
      <c r="F457" s="55"/>
      <c r="G457" s="55"/>
      <c r="H457" s="121"/>
      <c r="I457" s="122"/>
      <c r="J457" s="123"/>
      <c r="K457" s="124"/>
      <c r="L457" s="125"/>
    </row>
    <row r="458" spans="1:12" s="11" customFormat="1" x14ac:dyDescent="0.25">
      <c r="A458" s="152" t="s">
        <v>323</v>
      </c>
      <c r="B458" s="127">
        <v>68</v>
      </c>
      <c r="C458" s="153" t="s">
        <v>324</v>
      </c>
      <c r="D458" s="59"/>
      <c r="E458" s="59"/>
      <c r="F458" s="59"/>
      <c r="G458" s="60"/>
      <c r="H458" s="99"/>
      <c r="I458" s="129"/>
      <c r="J458" s="130"/>
      <c r="K458" s="101"/>
      <c r="L458" s="101"/>
    </row>
    <row r="459" spans="1:12" s="11" customFormat="1" x14ac:dyDescent="0.25">
      <c r="A459" s="161" t="s">
        <v>329</v>
      </c>
      <c r="B459" s="97">
        <f>ROUND($B$458 + 0.01,2)</f>
        <v>68.010000000000005</v>
      </c>
      <c r="C459" s="162" t="s">
        <v>330</v>
      </c>
      <c r="D459" s="64"/>
      <c r="E459" s="64"/>
      <c r="F459" s="64"/>
      <c r="G459" s="65"/>
      <c r="H459" s="99"/>
      <c r="I459" s="129"/>
      <c r="J459" s="130"/>
      <c r="K459" s="101"/>
      <c r="L459" s="101"/>
    </row>
    <row r="460" spans="1:12" s="11" customFormat="1" x14ac:dyDescent="0.25">
      <c r="A460" s="161" t="s">
        <v>331</v>
      </c>
      <c r="B460" s="97">
        <f>ROUND($B$459 + 0.01,2)</f>
        <v>68.02</v>
      </c>
      <c r="C460" s="162" t="s">
        <v>332</v>
      </c>
      <c r="D460" s="64"/>
      <c r="E460" s="64"/>
      <c r="F460" s="64"/>
      <c r="G460" s="65"/>
      <c r="H460" s="99"/>
      <c r="I460" s="129"/>
      <c r="J460" s="130"/>
      <c r="K460" s="101"/>
      <c r="L460" s="101"/>
    </row>
    <row r="461" spans="1:12" s="11" customFormat="1" x14ac:dyDescent="0.25">
      <c r="A461" s="126" t="s">
        <v>333</v>
      </c>
      <c r="B461" s="198"/>
      <c r="C461" s="194" t="s">
        <v>328</v>
      </c>
      <c r="D461" s="64"/>
      <c r="E461" s="64"/>
      <c r="F461" s="64"/>
      <c r="G461" s="65"/>
      <c r="H461" s="99"/>
      <c r="I461" s="129"/>
      <c r="J461" s="130"/>
      <c r="K461" s="101"/>
      <c r="L461" s="101"/>
    </row>
    <row r="462" spans="1:12" s="11" customFormat="1" x14ac:dyDescent="0.25">
      <c r="A462" s="102"/>
      <c r="B462" s="110"/>
      <c r="C462" s="24"/>
      <c r="D462" s="183">
        <v>12</v>
      </c>
      <c r="E462" s="184"/>
      <c r="F462" s="182"/>
      <c r="G462" s="182"/>
      <c r="H462" s="106">
        <f>ROUND(D462,3)</f>
        <v>12</v>
      </c>
      <c r="I462" s="199" t="str">
        <f>IF(D462=0,0, IF(E462=0,"No.",IF(F462=0,"M",IF(G462=0,"Sq.M","Cu.M"))))</f>
        <v>No.</v>
      </c>
      <c r="J462" s="130"/>
      <c r="K462" s="101"/>
      <c r="L462" s="101"/>
    </row>
    <row r="463" spans="1:12" s="11" customFormat="1" x14ac:dyDescent="0.25">
      <c r="A463" s="109"/>
      <c r="B463" s="110"/>
      <c r="C463" s="24"/>
      <c r="D463" s="25"/>
      <c r="E463" s="26"/>
      <c r="F463" s="27"/>
      <c r="G463" s="190" t="s">
        <v>24</v>
      </c>
      <c r="H463" s="158">
        <f>SUM(H457:H462)</f>
        <v>12</v>
      </c>
      <c r="I463" s="159" t="s">
        <v>126</v>
      </c>
      <c r="J463" s="115">
        <f>ROUND(85*1*1, 2)</f>
        <v>85</v>
      </c>
      <c r="K463" s="116" t="s">
        <v>127</v>
      </c>
      <c r="L463" s="117">
        <f>ROUND(H463*J463,2)</f>
        <v>1020</v>
      </c>
    </row>
    <row r="464" spans="1:12" s="11" customFormat="1" x14ac:dyDescent="0.25">
      <c r="A464" s="118"/>
      <c r="B464" s="119"/>
      <c r="C464" s="120" t="s">
        <v>322</v>
      </c>
      <c r="D464" s="55"/>
      <c r="E464" s="55"/>
      <c r="F464" s="55"/>
      <c r="G464" s="55"/>
      <c r="H464" s="121"/>
      <c r="I464" s="150"/>
      <c r="J464" s="151"/>
      <c r="K464" s="124"/>
      <c r="L464" s="125"/>
    </row>
    <row r="465" spans="1:12" s="11" customFormat="1" x14ac:dyDescent="0.25">
      <c r="A465" s="152" t="s">
        <v>323</v>
      </c>
      <c r="B465" s="127">
        <v>69</v>
      </c>
      <c r="C465" s="153" t="s">
        <v>324</v>
      </c>
      <c r="D465" s="59"/>
      <c r="E465" s="59"/>
      <c r="F465" s="59"/>
      <c r="G465" s="60"/>
      <c r="H465" s="99"/>
      <c r="I465" s="100"/>
      <c r="J465" s="101"/>
      <c r="K465" s="101"/>
      <c r="L465" s="101"/>
    </row>
    <row r="466" spans="1:12" s="11" customFormat="1" x14ac:dyDescent="0.25">
      <c r="A466" s="161" t="s">
        <v>329</v>
      </c>
      <c r="B466" s="97">
        <f>ROUND($B$465 + 0.01,2)</f>
        <v>69.010000000000005</v>
      </c>
      <c r="C466" s="162" t="s">
        <v>330</v>
      </c>
      <c r="D466" s="64"/>
      <c r="E466" s="64"/>
      <c r="F466" s="64"/>
      <c r="G466" s="65"/>
      <c r="H466" s="99"/>
      <c r="I466" s="100"/>
      <c r="J466" s="101"/>
      <c r="K466" s="101"/>
      <c r="L466" s="101"/>
    </row>
    <row r="467" spans="1:12" s="11" customFormat="1" x14ac:dyDescent="0.25">
      <c r="A467" s="161" t="s">
        <v>334</v>
      </c>
      <c r="B467" s="97">
        <f>ROUND($B$466 + 0.01,2)</f>
        <v>69.02</v>
      </c>
      <c r="C467" s="162" t="s">
        <v>335</v>
      </c>
      <c r="D467" s="64"/>
      <c r="E467" s="64"/>
      <c r="F467" s="64"/>
      <c r="G467" s="65"/>
      <c r="H467" s="99"/>
      <c r="I467" s="100"/>
      <c r="J467" s="101"/>
      <c r="K467" s="101"/>
      <c r="L467" s="101"/>
    </row>
    <row r="468" spans="1:12" s="11" customFormat="1" x14ac:dyDescent="0.25">
      <c r="A468" s="96" t="s">
        <v>336</v>
      </c>
      <c r="B468" s="97">
        <f>ROUND($B$467 + 0.01,2)</f>
        <v>69.03</v>
      </c>
      <c r="C468" s="98" t="s">
        <v>328</v>
      </c>
      <c r="D468" s="64"/>
      <c r="E468" s="64"/>
      <c r="F468" s="64"/>
      <c r="G468" s="65"/>
      <c r="H468" s="99"/>
      <c r="I468" s="100"/>
      <c r="J468" s="101"/>
      <c r="K468" s="101"/>
      <c r="L468" s="101"/>
    </row>
    <row r="469" spans="1:12" s="11" customFormat="1" x14ac:dyDescent="0.25">
      <c r="A469" s="102"/>
      <c r="B469" s="103"/>
      <c r="C469" s="24"/>
      <c r="D469" s="183">
        <v>15</v>
      </c>
      <c r="E469" s="184"/>
      <c r="F469" s="182"/>
      <c r="G469" s="134"/>
      <c r="H469" s="107">
        <f>ROUND(D469,3)</f>
        <v>15</v>
      </c>
      <c r="I469" s="108" t="str">
        <f>IF(D469=0,0, IF(E469=0,"No.",IF(F469=0,"M",IF(G469=0,"Sq.M","Cu.M"))))</f>
        <v>No.</v>
      </c>
      <c r="J469" s="101"/>
      <c r="K469" s="101"/>
      <c r="L469" s="101"/>
    </row>
    <row r="470" spans="1:12" s="11" customFormat="1" x14ac:dyDescent="0.25">
      <c r="A470" s="109"/>
      <c r="B470" s="110"/>
      <c r="C470" s="24"/>
      <c r="D470" s="25"/>
      <c r="E470" s="26"/>
      <c r="F470" s="27"/>
      <c r="G470" s="112" t="s">
        <v>24</v>
      </c>
      <c r="H470" s="113">
        <f>SUM(H464:H469)</f>
        <v>15</v>
      </c>
      <c r="I470" s="114" t="s">
        <v>126</v>
      </c>
      <c r="J470" s="115">
        <f>ROUND(85*1*1, 2)</f>
        <v>85</v>
      </c>
      <c r="K470" s="116" t="s">
        <v>127</v>
      </c>
      <c r="L470" s="117">
        <f>ROUND(H470*J470,2)</f>
        <v>1275</v>
      </c>
    </row>
    <row r="471" spans="1:12" s="11" customFormat="1" x14ac:dyDescent="0.25">
      <c r="A471" s="118"/>
      <c r="B471" s="119"/>
      <c r="C471" s="120" t="s">
        <v>322</v>
      </c>
      <c r="D471" s="55"/>
      <c r="E471" s="55"/>
      <c r="F471" s="55"/>
      <c r="G471" s="55"/>
      <c r="H471" s="121"/>
      <c r="I471" s="150"/>
      <c r="J471" s="151"/>
      <c r="K471" s="124"/>
      <c r="L471" s="125"/>
    </row>
    <row r="472" spans="1:12" s="11" customFormat="1" x14ac:dyDescent="0.25">
      <c r="A472" s="152" t="s">
        <v>323</v>
      </c>
      <c r="B472" s="127">
        <v>70</v>
      </c>
      <c r="C472" s="153" t="s">
        <v>324</v>
      </c>
      <c r="D472" s="59"/>
      <c r="E472" s="59"/>
      <c r="F472" s="59"/>
      <c r="G472" s="60"/>
      <c r="H472" s="99"/>
      <c r="I472" s="100"/>
      <c r="J472" s="101"/>
      <c r="K472" s="101"/>
      <c r="L472" s="101"/>
    </row>
    <row r="473" spans="1:12" s="11" customFormat="1" x14ac:dyDescent="0.25">
      <c r="A473" s="161" t="s">
        <v>329</v>
      </c>
      <c r="B473" s="97">
        <f>ROUND($B$472 + 0.01,2)</f>
        <v>70.010000000000005</v>
      </c>
      <c r="C473" s="162" t="s">
        <v>330</v>
      </c>
      <c r="D473" s="64"/>
      <c r="E473" s="64"/>
      <c r="F473" s="64"/>
      <c r="G473" s="65"/>
      <c r="H473" s="99"/>
      <c r="I473" s="100"/>
      <c r="J473" s="101"/>
      <c r="K473" s="101"/>
      <c r="L473" s="101"/>
    </row>
    <row r="474" spans="1:12" s="11" customFormat="1" x14ac:dyDescent="0.25">
      <c r="A474" s="161" t="s">
        <v>337</v>
      </c>
      <c r="B474" s="97">
        <f>ROUND($B$473 + 0.01,2)</f>
        <v>70.02</v>
      </c>
      <c r="C474" s="162" t="s">
        <v>338</v>
      </c>
      <c r="D474" s="64"/>
      <c r="E474" s="64"/>
      <c r="F474" s="64"/>
      <c r="G474" s="65"/>
      <c r="H474" s="99"/>
      <c r="I474" s="100"/>
      <c r="J474" s="101"/>
      <c r="K474" s="101"/>
      <c r="L474" s="101"/>
    </row>
    <row r="475" spans="1:12" s="11" customFormat="1" x14ac:dyDescent="0.25">
      <c r="A475" s="126" t="s">
        <v>339</v>
      </c>
      <c r="B475" s="198"/>
      <c r="C475" s="194" t="s">
        <v>328</v>
      </c>
      <c r="D475" s="64"/>
      <c r="E475" s="64"/>
      <c r="F475" s="64"/>
      <c r="G475" s="65"/>
      <c r="H475" s="99"/>
      <c r="I475" s="100"/>
      <c r="J475" s="101"/>
      <c r="K475" s="101"/>
      <c r="L475" s="101"/>
    </row>
    <row r="476" spans="1:12" s="11" customFormat="1" x14ac:dyDescent="0.25">
      <c r="A476" s="102"/>
      <c r="B476" s="110"/>
      <c r="C476" s="24"/>
      <c r="D476" s="183">
        <v>9</v>
      </c>
      <c r="E476" s="184"/>
      <c r="F476" s="182"/>
      <c r="G476" s="134"/>
      <c r="H476" s="107">
        <f>ROUND(D476,3)</f>
        <v>9</v>
      </c>
      <c r="I476" s="108" t="str">
        <f>IF(D476=0,0, IF(E476=0,"No.",IF(F476=0,"M",IF(G476=0,"Sq.M","Cu.M"))))</f>
        <v>No.</v>
      </c>
      <c r="J476" s="101"/>
      <c r="K476" s="101"/>
      <c r="L476" s="101"/>
    </row>
    <row r="477" spans="1:12" s="11" customFormat="1" x14ac:dyDescent="0.25">
      <c r="A477" s="109"/>
      <c r="B477" s="110"/>
      <c r="C477" s="24"/>
      <c r="D477" s="25"/>
      <c r="E477" s="26"/>
      <c r="F477" s="27"/>
      <c r="G477" s="112" t="s">
        <v>24</v>
      </c>
      <c r="H477" s="113">
        <f>SUM(H471:H476)</f>
        <v>9</v>
      </c>
      <c r="I477" s="114" t="s">
        <v>126</v>
      </c>
      <c r="J477" s="115">
        <f>ROUND(195*1*1, 2)</f>
        <v>195</v>
      </c>
      <c r="K477" s="116" t="s">
        <v>127</v>
      </c>
      <c r="L477" s="117">
        <f>ROUND(H477*J477,2)</f>
        <v>1755</v>
      </c>
    </row>
    <row r="478" spans="1:12" s="11" customFormat="1" x14ac:dyDescent="0.25">
      <c r="A478" s="118"/>
      <c r="B478" s="119"/>
      <c r="C478" s="120" t="s">
        <v>322</v>
      </c>
      <c r="D478" s="55"/>
      <c r="E478" s="55"/>
      <c r="F478" s="55"/>
      <c r="G478" s="55"/>
      <c r="H478" s="121"/>
      <c r="I478" s="150"/>
      <c r="J478" s="151"/>
      <c r="K478" s="124"/>
      <c r="L478" s="125"/>
    </row>
    <row r="479" spans="1:12" s="11" customFormat="1" x14ac:dyDescent="0.25">
      <c r="A479" s="152" t="s">
        <v>323</v>
      </c>
      <c r="B479" s="127">
        <v>71</v>
      </c>
      <c r="C479" s="153" t="s">
        <v>324</v>
      </c>
      <c r="D479" s="59"/>
      <c r="E479" s="59"/>
      <c r="F479" s="59"/>
      <c r="G479" s="60"/>
      <c r="H479" s="99"/>
      <c r="I479" s="100"/>
      <c r="J479" s="101"/>
      <c r="K479" s="101"/>
      <c r="L479" s="101"/>
    </row>
    <row r="480" spans="1:12" s="11" customFormat="1" x14ac:dyDescent="0.25">
      <c r="A480" s="161" t="s">
        <v>329</v>
      </c>
      <c r="B480" s="97">
        <f>ROUND($B$479 + 0.01,2)</f>
        <v>71.010000000000005</v>
      </c>
      <c r="C480" s="162" t="s">
        <v>330</v>
      </c>
      <c r="D480" s="64"/>
      <c r="E480" s="64"/>
      <c r="F480" s="64"/>
      <c r="G480" s="65"/>
      <c r="H480" s="99"/>
      <c r="I480" s="100"/>
      <c r="J480" s="101"/>
      <c r="K480" s="101"/>
      <c r="L480" s="101"/>
    </row>
    <row r="481" spans="1:12" s="11" customFormat="1" x14ac:dyDescent="0.25">
      <c r="A481" s="161" t="s">
        <v>340</v>
      </c>
      <c r="B481" s="97">
        <f>ROUND($B$480 + 0.01,2)</f>
        <v>71.02</v>
      </c>
      <c r="C481" s="162" t="s">
        <v>341</v>
      </c>
      <c r="D481" s="64"/>
      <c r="E481" s="64"/>
      <c r="F481" s="64"/>
      <c r="G481" s="65"/>
      <c r="H481" s="99"/>
      <c r="I481" s="100"/>
      <c r="J481" s="101"/>
      <c r="K481" s="101"/>
      <c r="L481" s="101"/>
    </row>
    <row r="482" spans="1:12" s="11" customFormat="1" x14ac:dyDescent="0.25">
      <c r="A482" s="126" t="s">
        <v>342</v>
      </c>
      <c r="B482" s="198"/>
      <c r="C482" s="194" t="s">
        <v>328</v>
      </c>
      <c r="D482" s="64"/>
      <c r="E482" s="64"/>
      <c r="F482" s="64"/>
      <c r="G482" s="65"/>
      <c r="H482" s="99"/>
      <c r="I482" s="100"/>
      <c r="J482" s="101"/>
      <c r="K482" s="101"/>
      <c r="L482" s="101"/>
    </row>
    <row r="483" spans="1:12" s="11" customFormat="1" x14ac:dyDescent="0.25">
      <c r="A483" s="102"/>
      <c r="B483" s="110"/>
      <c r="C483" s="24"/>
      <c r="D483" s="183">
        <v>9</v>
      </c>
      <c r="E483" s="184"/>
      <c r="F483" s="182"/>
      <c r="G483" s="134"/>
      <c r="H483" s="107">
        <f>ROUND(D483,3)</f>
        <v>9</v>
      </c>
      <c r="I483" s="108" t="str">
        <f>IF(D483=0,0, IF(E483=0,"No.",IF(F483=0,"M",IF(G483=0,"Sq.M","Cu.M"))))</f>
        <v>No.</v>
      </c>
      <c r="J483" s="101"/>
      <c r="K483" s="101"/>
      <c r="L483" s="101"/>
    </row>
    <row r="484" spans="1:12" s="11" customFormat="1" x14ac:dyDescent="0.25">
      <c r="A484" s="109"/>
      <c r="B484" s="110"/>
      <c r="C484" s="24"/>
      <c r="D484" s="25"/>
      <c r="E484" s="26"/>
      <c r="F484" s="27"/>
      <c r="G484" s="112" t="s">
        <v>24</v>
      </c>
      <c r="H484" s="113">
        <f>SUM(H478:H483)</f>
        <v>9</v>
      </c>
      <c r="I484" s="114" t="s">
        <v>126</v>
      </c>
      <c r="J484" s="115">
        <f>ROUND(89*1*1, 2)</f>
        <v>89</v>
      </c>
      <c r="K484" s="116" t="s">
        <v>127</v>
      </c>
      <c r="L484" s="117">
        <f>ROUND(H484*J484,2)</f>
        <v>801</v>
      </c>
    </row>
    <row r="485" spans="1:12" s="11" customFormat="1" x14ac:dyDescent="0.25">
      <c r="A485" s="118"/>
      <c r="B485" s="119"/>
      <c r="C485" s="120" t="s">
        <v>322</v>
      </c>
      <c r="D485" s="55"/>
      <c r="E485" s="55"/>
      <c r="F485" s="55"/>
      <c r="G485" s="55"/>
      <c r="H485" s="121"/>
      <c r="I485" s="150"/>
      <c r="J485" s="151"/>
      <c r="K485" s="124"/>
      <c r="L485" s="125"/>
    </row>
    <row r="486" spans="1:12" s="11" customFormat="1" x14ac:dyDescent="0.25">
      <c r="A486" s="152" t="s">
        <v>323</v>
      </c>
      <c r="B486" s="127">
        <v>72</v>
      </c>
      <c r="C486" s="153" t="s">
        <v>324</v>
      </c>
      <c r="D486" s="59"/>
      <c r="E486" s="59"/>
      <c r="F486" s="59"/>
      <c r="G486" s="60"/>
      <c r="H486" s="99"/>
      <c r="I486" s="100"/>
      <c r="J486" s="101"/>
      <c r="K486" s="101"/>
      <c r="L486" s="101"/>
    </row>
    <row r="487" spans="1:12" s="11" customFormat="1" x14ac:dyDescent="0.25">
      <c r="A487" s="161" t="s">
        <v>329</v>
      </c>
      <c r="B487" s="97">
        <f>ROUND($B$486 + 0.01,2)</f>
        <v>72.010000000000005</v>
      </c>
      <c r="C487" s="162" t="s">
        <v>330</v>
      </c>
      <c r="D487" s="64"/>
      <c r="E487" s="64"/>
      <c r="F487" s="64"/>
      <c r="G487" s="65"/>
      <c r="H487" s="99"/>
      <c r="I487" s="100"/>
      <c r="J487" s="101"/>
      <c r="K487" s="101"/>
      <c r="L487" s="101"/>
    </row>
    <row r="488" spans="1:12" s="11" customFormat="1" x14ac:dyDescent="0.25">
      <c r="A488" s="161" t="s">
        <v>343</v>
      </c>
      <c r="B488" s="97">
        <f>ROUND($B$487 + 0.01,2)</f>
        <v>72.02</v>
      </c>
      <c r="C488" s="162" t="s">
        <v>344</v>
      </c>
      <c r="D488" s="64"/>
      <c r="E488" s="64"/>
      <c r="F488" s="64"/>
      <c r="G488" s="65"/>
      <c r="H488" s="99"/>
      <c r="I488" s="100"/>
      <c r="J488" s="101"/>
      <c r="K488" s="101"/>
      <c r="L488" s="101"/>
    </row>
    <row r="489" spans="1:12" s="11" customFormat="1" x14ac:dyDescent="0.25">
      <c r="A489" s="126" t="s">
        <v>345</v>
      </c>
      <c r="B489" s="198"/>
      <c r="C489" s="194" t="s">
        <v>328</v>
      </c>
      <c r="D489" s="64"/>
      <c r="E489" s="64"/>
      <c r="F489" s="64"/>
      <c r="G489" s="65"/>
      <c r="H489" s="99"/>
      <c r="I489" s="100"/>
      <c r="J489" s="101"/>
      <c r="K489" s="101"/>
      <c r="L489" s="101"/>
    </row>
    <row r="490" spans="1:12" s="11" customFormat="1" x14ac:dyDescent="0.25">
      <c r="A490" s="102"/>
      <c r="B490" s="110"/>
      <c r="C490" s="24"/>
      <c r="D490" s="183">
        <v>7</v>
      </c>
      <c r="E490" s="184"/>
      <c r="F490" s="182"/>
      <c r="G490" s="134"/>
      <c r="H490" s="107">
        <f>ROUND(D490,3)</f>
        <v>7</v>
      </c>
      <c r="I490" s="108" t="str">
        <f>IF(D490=0,0, IF(E490=0,"No.",IF(F490=0,"M",IF(G490=0,"Sq.M","Cu.M"))))</f>
        <v>No.</v>
      </c>
      <c r="J490" s="101"/>
      <c r="K490" s="101"/>
      <c r="L490" s="101"/>
    </row>
    <row r="491" spans="1:12" s="11" customFormat="1" x14ac:dyDescent="0.25">
      <c r="A491" s="109"/>
      <c r="B491" s="110"/>
      <c r="C491" s="24"/>
      <c r="D491" s="25"/>
      <c r="E491" s="26"/>
      <c r="F491" s="27"/>
      <c r="G491" s="112" t="s">
        <v>24</v>
      </c>
      <c r="H491" s="113">
        <f>SUM(H485:H490)</f>
        <v>7</v>
      </c>
      <c r="I491" s="114" t="s">
        <v>126</v>
      </c>
      <c r="J491" s="115">
        <f>ROUND(147*1*1, 2)</f>
        <v>147</v>
      </c>
      <c r="K491" s="116" t="s">
        <v>127</v>
      </c>
      <c r="L491" s="117">
        <f>ROUND(H491*J491,2)</f>
        <v>1029</v>
      </c>
    </row>
    <row r="492" spans="1:12" s="11" customFormat="1" x14ac:dyDescent="0.25">
      <c r="A492" s="118"/>
      <c r="B492" s="119"/>
      <c r="C492" s="120" t="s">
        <v>322</v>
      </c>
      <c r="D492" s="55"/>
      <c r="E492" s="55"/>
      <c r="F492" s="55"/>
      <c r="G492" s="55"/>
      <c r="H492" s="121"/>
      <c r="I492" s="150"/>
      <c r="J492" s="151"/>
      <c r="K492" s="124"/>
      <c r="L492" s="125"/>
    </row>
    <row r="493" spans="1:12" s="11" customFormat="1" x14ac:dyDescent="0.25">
      <c r="A493" s="152" t="s">
        <v>323</v>
      </c>
      <c r="B493" s="127">
        <v>73</v>
      </c>
      <c r="C493" s="153" t="s">
        <v>324</v>
      </c>
      <c r="D493" s="59"/>
      <c r="E493" s="59"/>
      <c r="F493" s="59"/>
      <c r="G493" s="60"/>
      <c r="H493" s="99"/>
      <c r="I493" s="100"/>
      <c r="J493" s="101"/>
      <c r="K493" s="101"/>
      <c r="L493" s="101"/>
    </row>
    <row r="494" spans="1:12" s="11" customFormat="1" x14ac:dyDescent="0.25">
      <c r="A494" s="161" t="s">
        <v>329</v>
      </c>
      <c r="B494" s="97">
        <f>ROUND($B$493 + 0.01,2)</f>
        <v>73.010000000000005</v>
      </c>
      <c r="C494" s="162" t="s">
        <v>330</v>
      </c>
      <c r="D494" s="64"/>
      <c r="E494" s="64"/>
      <c r="F494" s="64"/>
      <c r="G494" s="65"/>
      <c r="H494" s="99"/>
      <c r="I494" s="100"/>
      <c r="J494" s="101"/>
      <c r="K494" s="101"/>
      <c r="L494" s="101"/>
    </row>
    <row r="495" spans="1:12" s="11" customFormat="1" x14ac:dyDescent="0.25">
      <c r="A495" s="161" t="s">
        <v>346</v>
      </c>
      <c r="B495" s="97">
        <f>ROUND($B$494 + 0.01,2)</f>
        <v>73.02</v>
      </c>
      <c r="C495" s="162" t="s">
        <v>347</v>
      </c>
      <c r="D495" s="64"/>
      <c r="E495" s="64"/>
      <c r="F495" s="64"/>
      <c r="G495" s="65"/>
      <c r="H495" s="99"/>
      <c r="I495" s="100"/>
      <c r="J495" s="101"/>
      <c r="K495" s="101"/>
      <c r="L495" s="101"/>
    </row>
    <row r="496" spans="1:12" s="11" customFormat="1" ht="22.5" x14ac:dyDescent="0.25">
      <c r="A496" s="126" t="s">
        <v>348</v>
      </c>
      <c r="B496" s="198"/>
      <c r="C496" s="194" t="s">
        <v>328</v>
      </c>
      <c r="D496" s="64"/>
      <c r="E496" s="64"/>
      <c r="F496" s="64"/>
      <c r="G496" s="65"/>
      <c r="H496" s="99"/>
      <c r="I496" s="100"/>
      <c r="J496" s="101"/>
      <c r="K496" s="101"/>
      <c r="L496" s="101"/>
    </row>
    <row r="497" spans="1:12" s="11" customFormat="1" x14ac:dyDescent="0.25">
      <c r="A497" s="102"/>
      <c r="B497" s="110"/>
      <c r="C497" s="24"/>
      <c r="D497" s="183">
        <v>30</v>
      </c>
      <c r="E497" s="184"/>
      <c r="F497" s="182"/>
      <c r="G497" s="134"/>
      <c r="H497" s="107">
        <f>ROUND(D497,3)</f>
        <v>30</v>
      </c>
      <c r="I497" s="108" t="str">
        <f>IF(D497=0,0, IF(E497=0,"No.",IF(F497=0,"M",IF(G497=0,"Sq.M","Cu.M"))))</f>
        <v>No.</v>
      </c>
      <c r="J497" s="101"/>
      <c r="K497" s="101"/>
      <c r="L497" s="101"/>
    </row>
    <row r="498" spans="1:12" s="11" customFormat="1" x14ac:dyDescent="0.25">
      <c r="A498" s="109"/>
      <c r="B498" s="110"/>
      <c r="C498" s="24"/>
      <c r="D498" s="25"/>
      <c r="E498" s="26"/>
      <c r="F498" s="27"/>
      <c r="G498" s="112" t="s">
        <v>24</v>
      </c>
      <c r="H498" s="113">
        <f>SUM(H492:H497)</f>
        <v>30</v>
      </c>
      <c r="I498" s="114" t="s">
        <v>126</v>
      </c>
      <c r="J498" s="115">
        <f>ROUND(21*1*1, 2)</f>
        <v>21</v>
      </c>
      <c r="K498" s="116" t="s">
        <v>127</v>
      </c>
      <c r="L498" s="117">
        <f>ROUND(H498*J498,2)</f>
        <v>630</v>
      </c>
    </row>
    <row r="499" spans="1:12" s="11" customFormat="1" x14ac:dyDescent="0.25">
      <c r="A499" s="118"/>
      <c r="B499" s="119"/>
      <c r="C499" s="120" t="s">
        <v>322</v>
      </c>
      <c r="D499" s="55"/>
      <c r="E499" s="55"/>
      <c r="F499" s="55"/>
      <c r="G499" s="55"/>
      <c r="H499" s="121"/>
      <c r="I499" s="150"/>
      <c r="J499" s="151"/>
      <c r="K499" s="124"/>
      <c r="L499" s="125"/>
    </row>
    <row r="500" spans="1:12" s="11" customFormat="1" x14ac:dyDescent="0.25">
      <c r="A500" s="152" t="s">
        <v>323</v>
      </c>
      <c r="B500" s="127">
        <v>74</v>
      </c>
      <c r="C500" s="153" t="s">
        <v>324</v>
      </c>
      <c r="D500" s="59"/>
      <c r="E500" s="59"/>
      <c r="F500" s="59"/>
      <c r="G500" s="60"/>
      <c r="H500" s="99"/>
      <c r="I500" s="100"/>
      <c r="J500" s="101"/>
      <c r="K500" s="101"/>
      <c r="L500" s="101"/>
    </row>
    <row r="501" spans="1:12" s="11" customFormat="1" x14ac:dyDescent="0.25">
      <c r="A501" s="161" t="s">
        <v>329</v>
      </c>
      <c r="B501" s="97">
        <f>ROUND($B$500 + 0.01,2)</f>
        <v>74.010000000000005</v>
      </c>
      <c r="C501" s="162" t="s">
        <v>330</v>
      </c>
      <c r="D501" s="64"/>
      <c r="E501" s="64"/>
      <c r="F501" s="64"/>
      <c r="G501" s="65"/>
      <c r="H501" s="99"/>
      <c r="I501" s="100"/>
      <c r="J501" s="101"/>
      <c r="K501" s="101"/>
      <c r="L501" s="101"/>
    </row>
    <row r="502" spans="1:12" s="11" customFormat="1" x14ac:dyDescent="0.25">
      <c r="A502" s="96" t="s">
        <v>349</v>
      </c>
      <c r="B502" s="97">
        <f>ROUND($B$501 + 0.01,2)</f>
        <v>74.02</v>
      </c>
      <c r="C502" s="98" t="s">
        <v>350</v>
      </c>
      <c r="D502" s="64"/>
      <c r="E502" s="64"/>
      <c r="F502" s="64"/>
      <c r="G502" s="65"/>
      <c r="H502" s="99"/>
      <c r="I502" s="100"/>
      <c r="J502" s="101"/>
      <c r="K502" s="101"/>
      <c r="L502" s="101"/>
    </row>
    <row r="503" spans="1:12" s="11" customFormat="1" x14ac:dyDescent="0.25">
      <c r="A503" s="102"/>
      <c r="B503" s="103"/>
      <c r="C503" s="24"/>
      <c r="D503" s="183">
        <v>6</v>
      </c>
      <c r="E503" s="184"/>
      <c r="F503" s="182"/>
      <c r="G503" s="134"/>
      <c r="H503" s="107">
        <f>ROUND(D503,3)</f>
        <v>6</v>
      </c>
      <c r="I503" s="108" t="str">
        <f>IF(D503=0,0, IF(E503=0,"No.",IF(F503=0,"M",IF(G503=0,"Sq.M","Cu.M"))))</f>
        <v>No.</v>
      </c>
      <c r="J503" s="101"/>
      <c r="K503" s="101"/>
      <c r="L503" s="101"/>
    </row>
    <row r="504" spans="1:12" s="11" customFormat="1" x14ac:dyDescent="0.25">
      <c r="A504" s="109"/>
      <c r="B504" s="110"/>
      <c r="C504" s="24"/>
      <c r="D504" s="25"/>
      <c r="E504" s="26"/>
      <c r="F504" s="27"/>
      <c r="G504" s="112" t="s">
        <v>24</v>
      </c>
      <c r="H504" s="113">
        <f>SUM(H499:H503)</f>
        <v>6</v>
      </c>
      <c r="I504" s="114" t="s">
        <v>126</v>
      </c>
      <c r="J504" s="115">
        <f>ROUND(142*1*1, 2)</f>
        <v>142</v>
      </c>
      <c r="K504" s="116" t="s">
        <v>127</v>
      </c>
      <c r="L504" s="117">
        <f>ROUND(H504*J504,2)</f>
        <v>852</v>
      </c>
    </row>
    <row r="505" spans="1:12" s="11" customFormat="1" x14ac:dyDescent="0.25">
      <c r="A505" s="118"/>
      <c r="B505" s="119"/>
      <c r="C505" s="120" t="s">
        <v>322</v>
      </c>
      <c r="D505" s="55"/>
      <c r="E505" s="55"/>
      <c r="F505" s="55"/>
      <c r="G505" s="55"/>
      <c r="H505" s="121"/>
      <c r="I505" s="150"/>
      <c r="J505" s="151"/>
      <c r="K505" s="124"/>
      <c r="L505" s="125"/>
    </row>
    <row r="506" spans="1:12" s="11" customFormat="1" x14ac:dyDescent="0.25">
      <c r="A506" s="152" t="s">
        <v>323</v>
      </c>
      <c r="B506" s="127">
        <v>75</v>
      </c>
      <c r="C506" s="153" t="s">
        <v>324</v>
      </c>
      <c r="D506" s="59"/>
      <c r="E506" s="59"/>
      <c r="F506" s="59"/>
      <c r="G506" s="60"/>
      <c r="H506" s="99"/>
      <c r="I506" s="100"/>
      <c r="J506" s="101"/>
      <c r="K506" s="101"/>
      <c r="L506" s="101"/>
    </row>
    <row r="507" spans="1:12" s="11" customFormat="1" x14ac:dyDescent="0.25">
      <c r="A507" s="161" t="s">
        <v>329</v>
      </c>
      <c r="B507" s="97">
        <f>ROUND($B$506 + 0.01,2)</f>
        <v>75.010000000000005</v>
      </c>
      <c r="C507" s="162" t="s">
        <v>330</v>
      </c>
      <c r="D507" s="64"/>
      <c r="E507" s="64"/>
      <c r="F507" s="64"/>
      <c r="G507" s="65"/>
      <c r="H507" s="99"/>
      <c r="I507" s="100"/>
      <c r="J507" s="101"/>
      <c r="K507" s="101"/>
      <c r="L507" s="101"/>
    </row>
    <row r="508" spans="1:12" s="11" customFormat="1" ht="22.5" x14ac:dyDescent="0.25">
      <c r="A508" s="96" t="s">
        <v>351</v>
      </c>
      <c r="B508" s="97">
        <f>ROUND($B$507 + 0.01,2)</f>
        <v>75.02</v>
      </c>
      <c r="C508" s="98" t="s">
        <v>352</v>
      </c>
      <c r="D508" s="64"/>
      <c r="E508" s="64"/>
      <c r="F508" s="64"/>
      <c r="G508" s="65"/>
      <c r="H508" s="99"/>
      <c r="I508" s="100"/>
      <c r="J508" s="101"/>
      <c r="K508" s="101"/>
      <c r="L508" s="101"/>
    </row>
    <row r="509" spans="1:12" s="11" customFormat="1" x14ac:dyDescent="0.25">
      <c r="A509" s="102"/>
      <c r="B509" s="103"/>
      <c r="C509" s="24"/>
      <c r="D509" s="183">
        <v>6</v>
      </c>
      <c r="E509" s="184"/>
      <c r="F509" s="182"/>
      <c r="G509" s="134"/>
      <c r="H509" s="107">
        <f>ROUND(D509,3)</f>
        <v>6</v>
      </c>
      <c r="I509" s="108" t="str">
        <f>IF(D509=0,0, IF(E509=0,"No.",IF(F509=0,"M",IF(G509=0,"Sq.M","Cu.M"))))</f>
        <v>No.</v>
      </c>
      <c r="J509" s="101"/>
      <c r="K509" s="101"/>
      <c r="L509" s="101"/>
    </row>
    <row r="510" spans="1:12" s="11" customFormat="1" x14ac:dyDescent="0.25">
      <c r="A510" s="109"/>
      <c r="B510" s="110"/>
      <c r="C510" s="24"/>
      <c r="D510" s="25"/>
      <c r="E510" s="26"/>
      <c r="F510" s="27"/>
      <c r="G510" s="112" t="s">
        <v>24</v>
      </c>
      <c r="H510" s="113">
        <f>SUM(H505:H509)</f>
        <v>6</v>
      </c>
      <c r="I510" s="114" t="s">
        <v>126</v>
      </c>
      <c r="J510" s="115">
        <f>ROUND(144*1*1, 2)</f>
        <v>144</v>
      </c>
      <c r="K510" s="116" t="s">
        <v>127</v>
      </c>
      <c r="L510" s="117">
        <f>ROUND(H510*J510,2)</f>
        <v>864</v>
      </c>
    </row>
    <row r="511" spans="1:12" s="11" customFormat="1" x14ac:dyDescent="0.25">
      <c r="A511" s="118"/>
      <c r="B511" s="119"/>
      <c r="C511" s="120" t="s">
        <v>322</v>
      </c>
      <c r="D511" s="55"/>
      <c r="E511" s="55"/>
      <c r="F511" s="55"/>
      <c r="G511" s="55"/>
      <c r="H511" s="121"/>
      <c r="I511" s="150"/>
      <c r="J511" s="151"/>
      <c r="K511" s="124"/>
      <c r="L511" s="125"/>
    </row>
    <row r="512" spans="1:12" s="11" customFormat="1" x14ac:dyDescent="0.25">
      <c r="A512" s="152" t="s">
        <v>323</v>
      </c>
      <c r="B512" s="127">
        <v>76</v>
      </c>
      <c r="C512" s="153" t="s">
        <v>324</v>
      </c>
      <c r="D512" s="59"/>
      <c r="E512" s="59"/>
      <c r="F512" s="59"/>
      <c r="G512" s="60"/>
      <c r="H512" s="99"/>
      <c r="I512" s="100"/>
      <c r="J512" s="101"/>
      <c r="K512" s="101"/>
      <c r="L512" s="101"/>
    </row>
    <row r="513" spans="1:12" s="11" customFormat="1" x14ac:dyDescent="0.25">
      <c r="A513" s="161" t="s">
        <v>329</v>
      </c>
      <c r="B513" s="97">
        <f>ROUND($B$512 + 0.01,2)</f>
        <v>76.010000000000005</v>
      </c>
      <c r="C513" s="162" t="s">
        <v>330</v>
      </c>
      <c r="D513" s="64"/>
      <c r="E513" s="64"/>
      <c r="F513" s="64"/>
      <c r="G513" s="65"/>
      <c r="H513" s="99"/>
      <c r="I513" s="100"/>
      <c r="J513" s="101"/>
      <c r="K513" s="101"/>
      <c r="L513" s="101"/>
    </row>
    <row r="514" spans="1:12" s="11" customFormat="1" x14ac:dyDescent="0.25">
      <c r="A514" s="161" t="s">
        <v>353</v>
      </c>
      <c r="B514" s="97">
        <f>ROUND($B$513 + 0.01,2)</f>
        <v>76.02</v>
      </c>
      <c r="C514" s="162" t="s">
        <v>354</v>
      </c>
      <c r="D514" s="64"/>
      <c r="E514" s="64"/>
      <c r="F514" s="64"/>
      <c r="G514" s="65"/>
      <c r="H514" s="99"/>
      <c r="I514" s="100"/>
      <c r="J514" s="101"/>
      <c r="K514" s="101"/>
      <c r="L514" s="101"/>
    </row>
    <row r="515" spans="1:12" s="11" customFormat="1" x14ac:dyDescent="0.25">
      <c r="A515" s="96" t="s">
        <v>355</v>
      </c>
      <c r="B515" s="97">
        <f>ROUND($B$514 + 0.01,2)</f>
        <v>76.03</v>
      </c>
      <c r="C515" s="98" t="s">
        <v>328</v>
      </c>
      <c r="D515" s="64"/>
      <c r="E515" s="64"/>
      <c r="F515" s="64"/>
      <c r="G515" s="65"/>
      <c r="H515" s="99"/>
      <c r="I515" s="100"/>
      <c r="J515" s="101"/>
      <c r="K515" s="101"/>
      <c r="L515" s="101"/>
    </row>
    <row r="516" spans="1:12" s="11" customFormat="1" x14ac:dyDescent="0.25">
      <c r="A516" s="102"/>
      <c r="B516" s="103"/>
      <c r="C516" s="24"/>
      <c r="D516" s="183">
        <v>30</v>
      </c>
      <c r="E516" s="184"/>
      <c r="F516" s="182"/>
      <c r="G516" s="134"/>
      <c r="H516" s="107">
        <f>ROUND(D516,3)</f>
        <v>30</v>
      </c>
      <c r="I516" s="108" t="str">
        <f>IF(D516=0,0, IF(E516=0,"No.",IF(F516=0,"M",IF(G516=0,"Sq.M","Cu.M"))))</f>
        <v>No.</v>
      </c>
      <c r="J516" s="101"/>
      <c r="K516" s="101"/>
      <c r="L516" s="101"/>
    </row>
    <row r="517" spans="1:12" s="11" customFormat="1" x14ac:dyDescent="0.25">
      <c r="A517" s="109"/>
      <c r="B517" s="110"/>
      <c r="C517" s="24"/>
      <c r="D517" s="25"/>
      <c r="E517" s="26"/>
      <c r="F517" s="27"/>
      <c r="G517" s="112" t="s">
        <v>24</v>
      </c>
      <c r="H517" s="113">
        <f>SUM(H511:H516)</f>
        <v>30</v>
      </c>
      <c r="I517" s="114" t="s">
        <v>126</v>
      </c>
      <c r="J517" s="115">
        <f>ROUND(17*1*1, 2)</f>
        <v>17</v>
      </c>
      <c r="K517" s="116" t="s">
        <v>127</v>
      </c>
      <c r="L517" s="117">
        <f>ROUND(H517*J517,2)</f>
        <v>510</v>
      </c>
    </row>
    <row r="518" spans="1:12" s="11" customFormat="1" x14ac:dyDescent="0.25">
      <c r="A518" s="118"/>
      <c r="B518" s="119"/>
      <c r="C518" s="120" t="s">
        <v>322</v>
      </c>
      <c r="D518" s="55"/>
      <c r="E518" s="55"/>
      <c r="F518" s="55"/>
      <c r="G518" s="55"/>
      <c r="H518" s="121"/>
      <c r="I518" s="150"/>
      <c r="J518" s="151"/>
      <c r="K518" s="124"/>
      <c r="L518" s="125"/>
    </row>
    <row r="519" spans="1:12" s="11" customFormat="1" x14ac:dyDescent="0.25">
      <c r="A519" s="152" t="s">
        <v>323</v>
      </c>
      <c r="B519" s="127">
        <v>77</v>
      </c>
      <c r="C519" s="153" t="s">
        <v>324</v>
      </c>
      <c r="D519" s="59"/>
      <c r="E519" s="59"/>
      <c r="F519" s="59"/>
      <c r="G519" s="60"/>
      <c r="H519" s="99"/>
      <c r="I519" s="100"/>
      <c r="J519" s="101"/>
      <c r="K519" s="101"/>
      <c r="L519" s="101"/>
    </row>
    <row r="520" spans="1:12" s="11" customFormat="1" x14ac:dyDescent="0.25">
      <c r="A520" s="96" t="s">
        <v>356</v>
      </c>
      <c r="B520" s="97">
        <f>ROUND($B$519 + 0.01,2)</f>
        <v>77.010000000000005</v>
      </c>
      <c r="C520" s="98" t="s">
        <v>357</v>
      </c>
      <c r="D520" s="64"/>
      <c r="E520" s="64"/>
      <c r="F520" s="64"/>
      <c r="G520" s="65"/>
      <c r="H520" s="99"/>
      <c r="I520" s="100"/>
      <c r="J520" s="101"/>
      <c r="K520" s="101"/>
      <c r="L520" s="101"/>
    </row>
    <row r="521" spans="1:12" s="11" customFormat="1" x14ac:dyDescent="0.25">
      <c r="A521" s="102"/>
      <c r="B521" s="103"/>
      <c r="C521" s="24"/>
      <c r="D521" s="183">
        <v>5</v>
      </c>
      <c r="E521" s="184"/>
      <c r="F521" s="182"/>
      <c r="G521" s="134"/>
      <c r="H521" s="107">
        <f>ROUND(D521,3)</f>
        <v>5</v>
      </c>
      <c r="I521" s="108" t="str">
        <f>IF(D521=0,0, IF(E521=0,"No.",IF(F521=0,"M",IF(G521=0,"Sq.M","Cu.M"))))</f>
        <v>No.</v>
      </c>
      <c r="J521" s="101"/>
      <c r="K521" s="101"/>
      <c r="L521" s="101"/>
    </row>
    <row r="522" spans="1:12" s="11" customFormat="1" x14ac:dyDescent="0.25">
      <c r="A522" s="109"/>
      <c r="B522" s="110"/>
      <c r="C522" s="24"/>
      <c r="D522" s="25"/>
      <c r="E522" s="26"/>
      <c r="F522" s="27"/>
      <c r="G522" s="112" t="s">
        <v>24</v>
      </c>
      <c r="H522" s="113">
        <f>SUM(H518:H521)</f>
        <v>5</v>
      </c>
      <c r="I522" s="114" t="s">
        <v>126</v>
      </c>
      <c r="J522" s="115">
        <f>ROUND(187*1*1, 2)</f>
        <v>187</v>
      </c>
      <c r="K522" s="116" t="s">
        <v>127</v>
      </c>
      <c r="L522" s="117">
        <f>ROUND(H522*J522,2)</f>
        <v>935</v>
      </c>
    </row>
    <row r="523" spans="1:12" s="11" customFormat="1" x14ac:dyDescent="0.25">
      <c r="A523" s="118"/>
      <c r="B523" s="119"/>
      <c r="C523" s="120" t="s">
        <v>322</v>
      </c>
      <c r="D523" s="55"/>
      <c r="E523" s="55"/>
      <c r="F523" s="55"/>
      <c r="G523" s="55"/>
      <c r="H523" s="121"/>
      <c r="I523" s="150"/>
      <c r="J523" s="151"/>
      <c r="K523" s="124"/>
      <c r="L523" s="125"/>
    </row>
    <row r="524" spans="1:12" s="11" customFormat="1" x14ac:dyDescent="0.25">
      <c r="A524" s="152" t="s">
        <v>323</v>
      </c>
      <c r="B524" s="127">
        <v>78</v>
      </c>
      <c r="C524" s="153" t="s">
        <v>324</v>
      </c>
      <c r="D524" s="59"/>
      <c r="E524" s="59"/>
      <c r="F524" s="59"/>
      <c r="G524" s="60"/>
      <c r="H524" s="99"/>
      <c r="I524" s="100"/>
      <c r="J524" s="101"/>
      <c r="K524" s="101"/>
      <c r="L524" s="101"/>
    </row>
    <row r="525" spans="1:12" s="11" customFormat="1" x14ac:dyDescent="0.25">
      <c r="A525" s="96" t="s">
        <v>358</v>
      </c>
      <c r="B525" s="97">
        <f>ROUND($B$524 + 0.01,2)</f>
        <v>78.010000000000005</v>
      </c>
      <c r="C525" s="98" t="s">
        <v>359</v>
      </c>
      <c r="D525" s="64"/>
      <c r="E525" s="64"/>
      <c r="F525" s="64"/>
      <c r="G525" s="65"/>
      <c r="H525" s="99"/>
      <c r="I525" s="100"/>
      <c r="J525" s="101"/>
      <c r="K525" s="101"/>
      <c r="L525" s="101"/>
    </row>
    <row r="526" spans="1:12" s="11" customFormat="1" x14ac:dyDescent="0.25">
      <c r="A526" s="102"/>
      <c r="B526" s="103"/>
      <c r="C526" s="24"/>
      <c r="D526" s="183">
        <v>5</v>
      </c>
      <c r="E526" s="184"/>
      <c r="F526" s="182"/>
      <c r="G526" s="134"/>
      <c r="H526" s="107">
        <f>ROUND(D526,3)</f>
        <v>5</v>
      </c>
      <c r="I526" s="108" t="str">
        <f>IF(D526=0,0, IF(E526=0,"No.",IF(F526=0,"M",IF(G526=0,"Sq.M","Cu.M"))))</f>
        <v>No.</v>
      </c>
      <c r="J526" s="101"/>
      <c r="K526" s="101"/>
      <c r="L526" s="101"/>
    </row>
    <row r="527" spans="1:12" s="11" customFormat="1" x14ac:dyDescent="0.25">
      <c r="A527" s="109"/>
      <c r="B527" s="110"/>
      <c r="C527" s="24"/>
      <c r="D527" s="25"/>
      <c r="E527" s="26"/>
      <c r="F527" s="27"/>
      <c r="G527" s="112" t="s">
        <v>24</v>
      </c>
      <c r="H527" s="113">
        <f>SUM(H523:H526)</f>
        <v>5</v>
      </c>
      <c r="I527" s="114" t="s">
        <v>126</v>
      </c>
      <c r="J527" s="115">
        <f>ROUND(103*1*1, 2)</f>
        <v>103</v>
      </c>
      <c r="K527" s="116" t="s">
        <v>127</v>
      </c>
      <c r="L527" s="117">
        <f>ROUND(H527*J527,2)</f>
        <v>515</v>
      </c>
    </row>
    <row r="528" spans="1:12" s="11" customFormat="1" x14ac:dyDescent="0.25">
      <c r="A528" s="118"/>
      <c r="B528" s="119"/>
      <c r="C528" s="120" t="s">
        <v>360</v>
      </c>
      <c r="D528" s="55"/>
      <c r="E528" s="55"/>
      <c r="F528" s="55"/>
      <c r="G528" s="55"/>
      <c r="H528" s="121"/>
      <c r="I528" s="150"/>
      <c r="J528" s="151"/>
      <c r="K528" s="124"/>
      <c r="L528" s="125"/>
    </row>
    <row r="529" spans="1:12" s="11" customFormat="1" x14ac:dyDescent="0.25">
      <c r="A529" s="152" t="s">
        <v>361</v>
      </c>
      <c r="B529" s="127">
        <v>79</v>
      </c>
      <c r="C529" s="153" t="s">
        <v>362</v>
      </c>
      <c r="D529" s="59"/>
      <c r="E529" s="59"/>
      <c r="F529" s="59"/>
      <c r="G529" s="60"/>
      <c r="H529" s="99"/>
      <c r="I529" s="100"/>
      <c r="J529" s="101"/>
      <c r="K529" s="101"/>
      <c r="L529" s="101"/>
    </row>
    <row r="530" spans="1:12" s="11" customFormat="1" x14ac:dyDescent="0.25">
      <c r="A530" s="161" t="s">
        <v>363</v>
      </c>
      <c r="B530" s="97">
        <f>ROUND($B$529 + 0.01,2)</f>
        <v>79.010000000000005</v>
      </c>
      <c r="C530" s="162" t="s">
        <v>364</v>
      </c>
      <c r="D530" s="64"/>
      <c r="E530" s="64"/>
      <c r="F530" s="64"/>
      <c r="G530" s="65"/>
      <c r="H530" s="99"/>
      <c r="I530" s="100"/>
      <c r="J530" s="101"/>
      <c r="K530" s="101"/>
      <c r="L530" s="101"/>
    </row>
    <row r="531" spans="1:12" s="11" customFormat="1" x14ac:dyDescent="0.25">
      <c r="A531" s="126" t="s">
        <v>365</v>
      </c>
      <c r="B531" s="198"/>
      <c r="C531" s="194" t="s">
        <v>366</v>
      </c>
      <c r="D531" s="64"/>
      <c r="E531" s="64"/>
      <c r="F531" s="64"/>
      <c r="G531" s="65"/>
      <c r="H531" s="99"/>
      <c r="I531" s="100"/>
      <c r="J531" s="101"/>
      <c r="K531" s="101"/>
      <c r="L531" s="101"/>
    </row>
    <row r="532" spans="1:12" s="11" customFormat="1" x14ac:dyDescent="0.25">
      <c r="A532" s="102"/>
      <c r="B532" s="110"/>
      <c r="C532" s="24"/>
      <c r="D532" s="104">
        <v>1</v>
      </c>
      <c r="E532" s="181">
        <v>30</v>
      </c>
      <c r="F532" s="182"/>
      <c r="G532" s="134"/>
      <c r="H532" s="107">
        <f>ROUND(D532*E532,3)</f>
        <v>30</v>
      </c>
      <c r="I532" s="108" t="str">
        <f>IF(D532=0,0, IF(E532=0,"No.",IF(F532=0,"M",IF(G532=0,"Sq.M","Cu.M"))))</f>
        <v>M</v>
      </c>
      <c r="J532" s="101"/>
      <c r="K532" s="101"/>
      <c r="L532" s="101"/>
    </row>
    <row r="533" spans="1:12" s="11" customFormat="1" x14ac:dyDescent="0.25">
      <c r="A533" s="109"/>
      <c r="B533" s="110"/>
      <c r="C533" s="24"/>
      <c r="D533" s="25"/>
      <c r="E533" s="26"/>
      <c r="F533" s="27"/>
      <c r="G533" s="112" t="s">
        <v>24</v>
      </c>
      <c r="H533" s="113">
        <f>SUM(H528:H532)</f>
        <v>30</v>
      </c>
      <c r="I533" s="114" t="s">
        <v>114</v>
      </c>
      <c r="J533" s="115">
        <f>ROUND(84*1*1, 2)</f>
        <v>84</v>
      </c>
      <c r="K533" s="116" t="s">
        <v>367</v>
      </c>
      <c r="L533" s="117">
        <f>ROUND(H533*J533,2)</f>
        <v>2520</v>
      </c>
    </row>
    <row r="534" spans="1:12" s="11" customFormat="1" x14ac:dyDescent="0.25">
      <c r="A534" s="118"/>
      <c r="B534" s="119"/>
      <c r="C534" s="120" t="s">
        <v>368</v>
      </c>
      <c r="D534" s="55"/>
      <c r="E534" s="55"/>
      <c r="F534" s="55"/>
      <c r="G534" s="55"/>
      <c r="H534" s="121"/>
      <c r="I534" s="150"/>
      <c r="J534" s="151"/>
      <c r="K534" s="124"/>
      <c r="L534" s="125"/>
    </row>
    <row r="535" spans="1:12" s="11" customFormat="1" x14ac:dyDescent="0.25">
      <c r="A535" s="152" t="s">
        <v>369</v>
      </c>
      <c r="B535" s="127">
        <v>80</v>
      </c>
      <c r="C535" s="153" t="s">
        <v>370</v>
      </c>
      <c r="D535" s="59"/>
      <c r="E535" s="59"/>
      <c r="F535" s="59"/>
      <c r="G535" s="60"/>
      <c r="H535" s="99"/>
      <c r="I535" s="100"/>
      <c r="J535" s="101"/>
      <c r="K535" s="101"/>
      <c r="L535" s="101"/>
    </row>
    <row r="536" spans="1:12" s="11" customFormat="1" x14ac:dyDescent="0.25">
      <c r="A536" s="191"/>
      <c r="B536" s="110"/>
      <c r="C536" s="192" t="s">
        <v>371</v>
      </c>
      <c r="D536" s="193"/>
      <c r="E536" s="193"/>
      <c r="F536" s="193"/>
      <c r="G536" s="193"/>
      <c r="H536" s="99"/>
      <c r="I536" s="100"/>
      <c r="J536" s="101"/>
      <c r="K536" s="101"/>
      <c r="L536" s="101"/>
    </row>
    <row r="537" spans="1:12" s="11" customFormat="1" x14ac:dyDescent="0.25">
      <c r="A537" s="126" t="s">
        <v>372</v>
      </c>
      <c r="B537" s="97">
        <f>ROUND($B$535 + 0.01,2)</f>
        <v>80.010000000000005</v>
      </c>
      <c r="C537" s="194" t="s">
        <v>373</v>
      </c>
      <c r="D537" s="64"/>
      <c r="E537" s="64"/>
      <c r="F537" s="64"/>
      <c r="G537" s="65"/>
      <c r="H537" s="99"/>
      <c r="I537" s="100"/>
      <c r="J537" s="101"/>
      <c r="K537" s="101"/>
      <c r="L537" s="101"/>
    </row>
    <row r="538" spans="1:12" s="11" customFormat="1" x14ac:dyDescent="0.25">
      <c r="A538" s="102"/>
      <c r="B538" s="103"/>
      <c r="C538" s="24"/>
      <c r="D538" s="183">
        <v>3</v>
      </c>
      <c r="E538" s="184"/>
      <c r="F538" s="182"/>
      <c r="G538" s="134"/>
      <c r="H538" s="107">
        <f>ROUND(D538,3)</f>
        <v>3</v>
      </c>
      <c r="I538" s="108" t="str">
        <f>IF(D538=0,0, IF(E538=0,"No.",IF(F538=0,"M",IF(G538=0,"Sq.M","Cu.M"))))</f>
        <v>No.</v>
      </c>
      <c r="J538" s="101"/>
      <c r="K538" s="101"/>
      <c r="L538" s="101"/>
    </row>
    <row r="539" spans="1:12" s="11" customFormat="1" x14ac:dyDescent="0.25">
      <c r="A539" s="109"/>
      <c r="B539" s="110"/>
      <c r="C539" s="24"/>
      <c r="D539" s="25"/>
      <c r="E539" s="26"/>
      <c r="F539" s="27"/>
      <c r="G539" s="112" t="s">
        <v>24</v>
      </c>
      <c r="H539" s="113">
        <f>SUM(H534:H538)</f>
        <v>3</v>
      </c>
      <c r="I539" s="114" t="s">
        <v>126</v>
      </c>
      <c r="J539" s="115">
        <v>6434</v>
      </c>
      <c r="K539" s="116" t="s">
        <v>374</v>
      </c>
      <c r="L539" s="117">
        <f>ROUND(H539*J539,2)</f>
        <v>19302</v>
      </c>
    </row>
    <row r="540" spans="1:12" s="11" customFormat="1" x14ac:dyDescent="0.25">
      <c r="A540" s="118"/>
      <c r="B540" s="119"/>
      <c r="C540" s="120" t="s">
        <v>375</v>
      </c>
      <c r="D540" s="55"/>
      <c r="E540" s="55"/>
      <c r="F540" s="55"/>
      <c r="G540" s="55"/>
      <c r="H540" s="121"/>
      <c r="I540" s="150"/>
      <c r="J540" s="151"/>
      <c r="K540" s="124"/>
      <c r="L540" s="125"/>
    </row>
    <row r="541" spans="1:12" s="11" customFormat="1" x14ac:dyDescent="0.25">
      <c r="A541" s="152" t="s">
        <v>376</v>
      </c>
      <c r="B541" s="127">
        <v>81</v>
      </c>
      <c r="C541" s="153" t="s">
        <v>377</v>
      </c>
      <c r="D541" s="59"/>
      <c r="E541" s="59"/>
      <c r="F541" s="59"/>
      <c r="G541" s="60"/>
      <c r="H541" s="99"/>
      <c r="I541" s="100"/>
      <c r="J541" s="101"/>
      <c r="K541" s="101"/>
      <c r="L541" s="101"/>
    </row>
    <row r="542" spans="1:12" s="11" customFormat="1" x14ac:dyDescent="0.25">
      <c r="A542" s="191"/>
      <c r="B542" s="110"/>
      <c r="C542" s="192" t="s">
        <v>378</v>
      </c>
      <c r="D542" s="193"/>
      <c r="E542" s="193"/>
      <c r="F542" s="193"/>
      <c r="G542" s="193"/>
      <c r="H542" s="99"/>
      <c r="I542" s="100"/>
      <c r="J542" s="101"/>
      <c r="K542" s="101"/>
      <c r="L542" s="101"/>
    </row>
    <row r="543" spans="1:12" s="11" customFormat="1" x14ac:dyDescent="0.25">
      <c r="A543" s="152" t="s">
        <v>379</v>
      </c>
      <c r="B543" s="97">
        <f>ROUND($B$541 + 0.01,2)</f>
        <v>81.010000000000005</v>
      </c>
      <c r="C543" s="195" t="s">
        <v>380</v>
      </c>
      <c r="D543" s="64"/>
      <c r="E543" s="64"/>
      <c r="F543" s="64"/>
      <c r="G543" s="65"/>
      <c r="H543" s="99"/>
      <c r="I543" s="100"/>
      <c r="J543" s="101"/>
      <c r="K543" s="101"/>
      <c r="L543" s="101"/>
    </row>
    <row r="544" spans="1:12" s="11" customFormat="1" x14ac:dyDescent="0.25">
      <c r="A544" s="126" t="s">
        <v>381</v>
      </c>
      <c r="B544" s="198"/>
      <c r="C544" s="194" t="s">
        <v>382</v>
      </c>
      <c r="D544" s="64"/>
      <c r="E544" s="64"/>
      <c r="F544" s="64"/>
      <c r="G544" s="65"/>
      <c r="H544" s="99"/>
      <c r="I544" s="100"/>
      <c r="J544" s="101"/>
      <c r="K544" s="101"/>
      <c r="L544" s="101"/>
    </row>
    <row r="545" spans="1:12" s="11" customFormat="1" x14ac:dyDescent="0.25">
      <c r="A545" s="102"/>
      <c r="B545" s="110"/>
      <c r="C545" s="24"/>
      <c r="D545" s="183">
        <v>1</v>
      </c>
      <c r="E545" s="184"/>
      <c r="F545" s="182"/>
      <c r="G545" s="134"/>
      <c r="H545" s="107">
        <f>ROUND(D545,3)</f>
        <v>1</v>
      </c>
      <c r="I545" s="108" t="str">
        <f>IF(D545=0,0, IF(E545=0,"No.",IF(F545=0,"M",IF(G545=0,"Sq.M","Cu.M"))))</f>
        <v>No.</v>
      </c>
      <c r="J545" s="101"/>
      <c r="K545" s="101"/>
      <c r="L545" s="101"/>
    </row>
    <row r="546" spans="1:12" s="11" customFormat="1" x14ac:dyDescent="0.25">
      <c r="A546" s="109"/>
      <c r="B546" s="110"/>
      <c r="C546" s="24"/>
      <c r="D546" s="25"/>
      <c r="E546" s="26"/>
      <c r="F546" s="27"/>
      <c r="G546" s="112" t="s">
        <v>24</v>
      </c>
      <c r="H546" s="113">
        <f>SUM(H540:H545)</f>
        <v>1</v>
      </c>
      <c r="I546" s="114" t="s">
        <v>126</v>
      </c>
      <c r="J546" s="115">
        <v>81946</v>
      </c>
      <c r="K546" s="116" t="s">
        <v>127</v>
      </c>
      <c r="L546" s="117">
        <f>ROUND(H546*J546,2)</f>
        <v>81946</v>
      </c>
    </row>
    <row r="547" spans="1:12" s="11" customFormat="1" x14ac:dyDescent="0.25">
      <c r="A547" s="118"/>
      <c r="B547" s="119"/>
      <c r="C547" s="120" t="s">
        <v>383</v>
      </c>
      <c r="D547" s="55"/>
      <c r="E547" s="55"/>
      <c r="F547" s="55"/>
      <c r="G547" s="55"/>
      <c r="H547" s="121"/>
      <c r="I547" s="150"/>
      <c r="J547" s="151"/>
      <c r="K547" s="124"/>
      <c r="L547" s="125"/>
    </row>
    <row r="548" spans="1:12" s="11" customFormat="1" x14ac:dyDescent="0.25">
      <c r="A548" s="152" t="s">
        <v>384</v>
      </c>
      <c r="B548" s="127">
        <v>82</v>
      </c>
      <c r="C548" s="153" t="s">
        <v>385</v>
      </c>
      <c r="D548" s="59"/>
      <c r="E548" s="59"/>
      <c r="F548" s="59"/>
      <c r="G548" s="60"/>
      <c r="H548" s="99"/>
      <c r="I548" s="100"/>
      <c r="J548" s="101"/>
      <c r="K548" s="101"/>
      <c r="L548" s="101"/>
    </row>
    <row r="549" spans="1:12" s="11" customFormat="1" x14ac:dyDescent="0.25">
      <c r="A549" s="191"/>
      <c r="B549" s="110"/>
      <c r="C549" s="192" t="s">
        <v>386</v>
      </c>
      <c r="D549" s="193"/>
      <c r="E549" s="193"/>
      <c r="F549" s="193"/>
      <c r="G549" s="193"/>
      <c r="H549" s="99"/>
      <c r="I549" s="100"/>
      <c r="J549" s="101"/>
      <c r="K549" s="101"/>
      <c r="L549" s="101"/>
    </row>
    <row r="550" spans="1:12" s="11" customFormat="1" x14ac:dyDescent="0.25">
      <c r="A550" s="126" t="s">
        <v>387</v>
      </c>
      <c r="B550" s="97">
        <f>ROUND($B$548 + 0.01,2)</f>
        <v>82.01</v>
      </c>
      <c r="C550" s="194" t="s">
        <v>388</v>
      </c>
      <c r="D550" s="64"/>
      <c r="E550" s="64"/>
      <c r="F550" s="64"/>
      <c r="G550" s="65"/>
      <c r="H550" s="99"/>
      <c r="I550" s="100"/>
      <c r="J550" s="101"/>
      <c r="K550" s="101"/>
      <c r="L550" s="101"/>
    </row>
    <row r="551" spans="1:12" s="11" customFormat="1" x14ac:dyDescent="0.25">
      <c r="A551" s="102"/>
      <c r="B551" s="103"/>
      <c r="C551" s="24"/>
      <c r="D551" s="183">
        <v>1</v>
      </c>
      <c r="E551" s="184"/>
      <c r="F551" s="182"/>
      <c r="G551" s="134"/>
      <c r="H551" s="107">
        <f>ROUND(D551,3)</f>
        <v>1</v>
      </c>
      <c r="I551" s="108" t="str">
        <f>IF(D551=0,0, IF(E551=0,"No.",IF(F551=0,"M",IF(G551=0,"Sq.M","Cu.M"))))</f>
        <v>No.</v>
      </c>
      <c r="J551" s="101"/>
      <c r="K551" s="101"/>
      <c r="L551" s="101"/>
    </row>
    <row r="552" spans="1:12" s="11" customFormat="1" x14ac:dyDescent="0.25">
      <c r="A552" s="109"/>
      <c r="B552" s="110"/>
      <c r="C552" s="24"/>
      <c r="D552" s="25"/>
      <c r="E552" s="26"/>
      <c r="F552" s="27"/>
      <c r="G552" s="112" t="s">
        <v>24</v>
      </c>
      <c r="H552" s="113">
        <f>SUM(H547:H551)</f>
        <v>1</v>
      </c>
      <c r="I552" s="114" t="s">
        <v>126</v>
      </c>
      <c r="J552" s="115">
        <v>15532</v>
      </c>
      <c r="K552" s="116" t="s">
        <v>127</v>
      </c>
      <c r="L552" s="117">
        <f>ROUND(H552*J552,2)</f>
        <v>15532</v>
      </c>
    </row>
    <row r="553" spans="1:12" s="11" customFormat="1" x14ac:dyDescent="0.25">
      <c r="A553" s="118"/>
      <c r="B553" s="119"/>
      <c r="C553" s="120" t="s">
        <v>389</v>
      </c>
      <c r="D553" s="55"/>
      <c r="E553" s="55"/>
      <c r="F553" s="55"/>
      <c r="G553" s="55"/>
      <c r="H553" s="121"/>
      <c r="I553" s="150"/>
      <c r="J553" s="151"/>
      <c r="K553" s="124"/>
      <c r="L553" s="125"/>
    </row>
    <row r="554" spans="1:12" s="11" customFormat="1" x14ac:dyDescent="0.25">
      <c r="A554" s="152" t="s">
        <v>390</v>
      </c>
      <c r="B554" s="127">
        <v>83</v>
      </c>
      <c r="C554" s="153" t="s">
        <v>391</v>
      </c>
      <c r="D554" s="59"/>
      <c r="E554" s="59"/>
      <c r="F554" s="59"/>
      <c r="G554" s="60"/>
      <c r="H554" s="99"/>
      <c r="I554" s="100"/>
      <c r="J554" s="101"/>
      <c r="K554" s="101"/>
      <c r="L554" s="101"/>
    </row>
    <row r="555" spans="1:12" s="11" customFormat="1" x14ac:dyDescent="0.25">
      <c r="A555" s="161" t="s">
        <v>392</v>
      </c>
      <c r="B555" s="97">
        <f>ROUND($B$554 + 0.01,2)</f>
        <v>83.01</v>
      </c>
      <c r="C555" s="162" t="s">
        <v>393</v>
      </c>
      <c r="D555" s="64"/>
      <c r="E555" s="64"/>
      <c r="F555" s="64"/>
      <c r="G555" s="65"/>
      <c r="H555" s="99"/>
      <c r="I555" s="100"/>
      <c r="J555" s="101"/>
      <c r="K555" s="101"/>
      <c r="L555" s="101"/>
    </row>
    <row r="556" spans="1:12" s="11" customFormat="1" x14ac:dyDescent="0.25">
      <c r="A556" s="96" t="s">
        <v>394</v>
      </c>
      <c r="B556" s="97">
        <f>ROUND($B$555 + 0.01,2)</f>
        <v>83.02</v>
      </c>
      <c r="C556" s="98" t="s">
        <v>395</v>
      </c>
      <c r="D556" s="64"/>
      <c r="E556" s="64"/>
      <c r="F556" s="64"/>
      <c r="G556" s="65"/>
      <c r="H556" s="99"/>
      <c r="I556" s="100"/>
      <c r="J556" s="101"/>
      <c r="K556" s="101"/>
      <c r="L556" s="101"/>
    </row>
    <row r="557" spans="1:12" s="11" customFormat="1" x14ac:dyDescent="0.25">
      <c r="A557" s="102"/>
      <c r="B557" s="103"/>
      <c r="C557" s="24"/>
      <c r="D557" s="183">
        <v>4</v>
      </c>
      <c r="E557" s="184"/>
      <c r="F557" s="182"/>
      <c r="G557" s="134"/>
      <c r="H557" s="107">
        <f>ROUND(D557,3)</f>
        <v>4</v>
      </c>
      <c r="I557" s="108" t="str">
        <f>IF(D557=0,0, IF(E557=0,"No.",IF(F557=0,"M",IF(G557=0,"Sq.M","Cu.M"))))</f>
        <v>No.</v>
      </c>
      <c r="J557" s="101"/>
      <c r="K557" s="101"/>
      <c r="L557" s="101"/>
    </row>
    <row r="558" spans="1:12" s="11" customFormat="1" x14ac:dyDescent="0.25">
      <c r="A558" s="109"/>
      <c r="B558" s="110"/>
      <c r="C558" s="24"/>
      <c r="D558" s="25"/>
      <c r="E558" s="26"/>
      <c r="F558" s="27"/>
      <c r="G558" s="112" t="s">
        <v>24</v>
      </c>
      <c r="H558" s="113">
        <f>SUM(H553:H557)</f>
        <v>4</v>
      </c>
      <c r="I558" s="114" t="s">
        <v>126</v>
      </c>
      <c r="J558" s="115">
        <f>ROUND(430*1*1, 2)</f>
        <v>430</v>
      </c>
      <c r="K558" s="116" t="s">
        <v>127</v>
      </c>
      <c r="L558" s="117">
        <f>ROUND(H558*J558,2)</f>
        <v>1720</v>
      </c>
    </row>
    <row r="559" spans="1:12" s="11" customFormat="1" x14ac:dyDescent="0.25">
      <c r="A559" s="118"/>
      <c r="B559" s="119"/>
      <c r="C559" s="120" t="s">
        <v>396</v>
      </c>
      <c r="D559" s="55"/>
      <c r="E559" s="55"/>
      <c r="F559" s="55"/>
      <c r="G559" s="55"/>
      <c r="H559" s="121"/>
      <c r="I559" s="150"/>
      <c r="J559" s="151"/>
      <c r="K559" s="124"/>
      <c r="L559" s="125"/>
    </row>
    <row r="560" spans="1:12" s="11" customFormat="1" x14ac:dyDescent="0.25">
      <c r="A560" s="126" t="s">
        <v>397</v>
      </c>
      <c r="B560" s="127">
        <v>84</v>
      </c>
      <c r="C560" s="128" t="s">
        <v>398</v>
      </c>
      <c r="D560" s="59"/>
      <c r="E560" s="59"/>
      <c r="F560" s="59"/>
      <c r="G560" s="60"/>
      <c r="H560" s="99"/>
      <c r="I560" s="100"/>
      <c r="J560" s="101"/>
      <c r="K560" s="101"/>
      <c r="L560" s="101"/>
    </row>
    <row r="561" spans="1:12" s="11" customFormat="1" x14ac:dyDescent="0.25">
      <c r="A561" s="102"/>
      <c r="B561" s="103"/>
      <c r="C561" s="24"/>
      <c r="D561" s="183">
        <v>1</v>
      </c>
      <c r="E561" s="184"/>
      <c r="F561" s="182"/>
      <c r="G561" s="134"/>
      <c r="H561" s="107">
        <f>ROUND(D561,3)</f>
        <v>1</v>
      </c>
      <c r="I561" s="108" t="str">
        <f>IF(D561=0,0, IF(E561=0,"No.",IF(F561=0,"M",IF(G561=0,"Sq.M","Cu.M"))))</f>
        <v>No.</v>
      </c>
      <c r="J561" s="101"/>
      <c r="K561" s="101"/>
      <c r="L561" s="101"/>
    </row>
    <row r="562" spans="1:12" s="11" customFormat="1" x14ac:dyDescent="0.25">
      <c r="A562" s="109"/>
      <c r="B562" s="110"/>
      <c r="C562" s="24"/>
      <c r="D562" s="25"/>
      <c r="E562" s="26"/>
      <c r="F562" s="27"/>
      <c r="G562" s="112" t="s">
        <v>24</v>
      </c>
      <c r="H562" s="113">
        <f>SUM(H559:H561)</f>
        <v>1</v>
      </c>
      <c r="I562" s="114" t="s">
        <v>126</v>
      </c>
      <c r="J562" s="115">
        <f>ROUND(1263*1*1, 2)</f>
        <v>1263</v>
      </c>
      <c r="K562" s="116" t="s">
        <v>127</v>
      </c>
      <c r="L562" s="117">
        <f>ROUND(H562*J562,2)</f>
        <v>1263</v>
      </c>
    </row>
    <row r="563" spans="1:12" s="11" customFormat="1" x14ac:dyDescent="0.25">
      <c r="A563" s="118"/>
      <c r="B563" s="119"/>
      <c r="C563" s="120" t="s">
        <v>399</v>
      </c>
      <c r="D563" s="55"/>
      <c r="E563" s="55"/>
      <c r="F563" s="55"/>
      <c r="G563" s="55"/>
      <c r="H563" s="121"/>
      <c r="I563" s="150"/>
      <c r="J563" s="151"/>
      <c r="K563" s="124"/>
      <c r="L563" s="125"/>
    </row>
    <row r="564" spans="1:12" s="11" customFormat="1" x14ac:dyDescent="0.25">
      <c r="A564" s="152" t="s">
        <v>400</v>
      </c>
      <c r="B564" s="127">
        <v>85</v>
      </c>
      <c r="C564" s="153" t="s">
        <v>401</v>
      </c>
      <c r="D564" s="59"/>
      <c r="E564" s="59"/>
      <c r="F564" s="59"/>
      <c r="G564" s="60"/>
      <c r="H564" s="99"/>
      <c r="I564" s="100"/>
      <c r="J564" s="101"/>
      <c r="K564" s="101"/>
      <c r="L564" s="101"/>
    </row>
    <row r="565" spans="1:12" s="11" customFormat="1" x14ac:dyDescent="0.25">
      <c r="A565" s="96" t="s">
        <v>402</v>
      </c>
      <c r="B565" s="97">
        <f>ROUND($B$564 + 0.01,2)</f>
        <v>85.01</v>
      </c>
      <c r="C565" s="98" t="s">
        <v>403</v>
      </c>
      <c r="D565" s="64"/>
      <c r="E565" s="64"/>
      <c r="F565" s="64"/>
      <c r="G565" s="65"/>
      <c r="H565" s="99"/>
      <c r="I565" s="100"/>
      <c r="J565" s="101"/>
      <c r="K565" s="101"/>
      <c r="L565" s="101"/>
    </row>
    <row r="566" spans="1:12" s="11" customFormat="1" x14ac:dyDescent="0.25">
      <c r="A566" s="102"/>
      <c r="B566" s="103"/>
      <c r="C566" s="24"/>
      <c r="D566" s="183">
        <v>4</v>
      </c>
      <c r="E566" s="184"/>
      <c r="F566" s="182"/>
      <c r="G566" s="134"/>
      <c r="H566" s="107">
        <f>ROUND(D566,3)</f>
        <v>4</v>
      </c>
      <c r="I566" s="108" t="str">
        <f>IF(D566=0,0, IF(E566=0,"No.",IF(F566=0,"M",IF(G566=0,"Sq.M","Cu.M"))))</f>
        <v>No.</v>
      </c>
      <c r="J566" s="101"/>
      <c r="K566" s="101"/>
      <c r="L566" s="101"/>
    </row>
    <row r="567" spans="1:12" s="11" customFormat="1" x14ac:dyDescent="0.25">
      <c r="A567" s="109"/>
      <c r="B567" s="110"/>
      <c r="C567" s="24"/>
      <c r="D567" s="25"/>
      <c r="E567" s="26"/>
      <c r="F567" s="27"/>
      <c r="G567" s="112" t="s">
        <v>24</v>
      </c>
      <c r="H567" s="113">
        <f>SUM(H563:H566)</f>
        <v>4</v>
      </c>
      <c r="I567" s="114" t="s">
        <v>126</v>
      </c>
      <c r="J567" s="115">
        <f>ROUND(484*1*1, 2)</f>
        <v>484</v>
      </c>
      <c r="K567" s="116" t="s">
        <v>127</v>
      </c>
      <c r="L567" s="117">
        <f>ROUND(H567*J567,2)</f>
        <v>1936</v>
      </c>
    </row>
    <row r="568" spans="1:12" s="11" customFormat="1" x14ac:dyDescent="0.25">
      <c r="A568" s="118"/>
      <c r="B568" s="119"/>
      <c r="C568" s="120" t="s">
        <v>404</v>
      </c>
      <c r="D568" s="55"/>
      <c r="E568" s="55"/>
      <c r="F568" s="55"/>
      <c r="G568" s="55"/>
      <c r="H568" s="121"/>
      <c r="I568" s="150"/>
      <c r="J568" s="151"/>
      <c r="K568" s="124"/>
      <c r="L568" s="125"/>
    </row>
    <row r="569" spans="1:12" s="11" customFormat="1" x14ac:dyDescent="0.25">
      <c r="A569" s="152" t="s">
        <v>405</v>
      </c>
      <c r="B569" s="127">
        <v>86</v>
      </c>
      <c r="C569" s="153" t="s">
        <v>406</v>
      </c>
      <c r="D569" s="59"/>
      <c r="E569" s="59"/>
      <c r="F569" s="59"/>
      <c r="G569" s="60"/>
      <c r="H569" s="99"/>
      <c r="I569" s="100"/>
      <c r="J569" s="101"/>
      <c r="K569" s="101"/>
      <c r="L569" s="101"/>
    </row>
    <row r="570" spans="1:12" s="11" customFormat="1" x14ac:dyDescent="0.25">
      <c r="A570" s="96" t="s">
        <v>407</v>
      </c>
      <c r="B570" s="97">
        <f>ROUND($B$569 + 0.01,2)</f>
        <v>86.01</v>
      </c>
      <c r="C570" s="98" t="s">
        <v>408</v>
      </c>
      <c r="D570" s="64"/>
      <c r="E570" s="64"/>
      <c r="F570" s="64"/>
      <c r="G570" s="65"/>
      <c r="H570" s="99"/>
      <c r="I570" s="100"/>
      <c r="J570" s="101"/>
      <c r="K570" s="101"/>
      <c r="L570" s="101"/>
    </row>
    <row r="571" spans="1:12" s="11" customFormat="1" x14ac:dyDescent="0.25">
      <c r="A571" s="102"/>
      <c r="B571" s="103"/>
      <c r="C571" s="24"/>
      <c r="D571" s="183">
        <v>16</v>
      </c>
      <c r="E571" s="184"/>
      <c r="F571" s="182"/>
      <c r="G571" s="134"/>
      <c r="H571" s="107">
        <f>ROUND(D571,3)</f>
        <v>16</v>
      </c>
      <c r="I571" s="108" t="str">
        <f>IF(D571=0,0, IF(E571=0,"No.",IF(F571=0,"M",IF(G571=0,"Sq.M","Cu.M"))))</f>
        <v>No.</v>
      </c>
      <c r="J571" s="101"/>
      <c r="K571" s="101"/>
      <c r="L571" s="101"/>
    </row>
    <row r="572" spans="1:12" s="11" customFormat="1" x14ac:dyDescent="0.25">
      <c r="A572" s="109"/>
      <c r="B572" s="110"/>
      <c r="C572" s="24"/>
      <c r="D572" s="25"/>
      <c r="E572" s="26"/>
      <c r="F572" s="27"/>
      <c r="G572" s="112" t="s">
        <v>24</v>
      </c>
      <c r="H572" s="113">
        <f>SUM(H568:H571)</f>
        <v>16</v>
      </c>
      <c r="I572" s="114" t="s">
        <v>126</v>
      </c>
      <c r="J572" s="115">
        <f>ROUND(58*1*1, 2)</f>
        <v>58</v>
      </c>
      <c r="K572" s="116" t="s">
        <v>127</v>
      </c>
      <c r="L572" s="117">
        <f>ROUND(H572*J572,2)</f>
        <v>928</v>
      </c>
    </row>
    <row r="573" spans="1:12" s="11" customFormat="1" x14ac:dyDescent="0.25">
      <c r="A573" s="118"/>
      <c r="B573" s="119"/>
      <c r="C573" s="120" t="s">
        <v>409</v>
      </c>
      <c r="D573" s="55"/>
      <c r="E573" s="55"/>
      <c r="F573" s="55"/>
      <c r="G573" s="55"/>
      <c r="H573" s="121"/>
      <c r="I573" s="150"/>
      <c r="J573" s="151"/>
      <c r="K573" s="124"/>
      <c r="L573" s="125"/>
    </row>
    <row r="574" spans="1:12" s="11" customFormat="1" x14ac:dyDescent="0.25">
      <c r="A574" s="152" t="s">
        <v>410</v>
      </c>
      <c r="B574" s="127">
        <v>87</v>
      </c>
      <c r="C574" s="153" t="s">
        <v>411</v>
      </c>
      <c r="D574" s="59"/>
      <c r="E574" s="59"/>
      <c r="F574" s="59"/>
      <c r="G574" s="60"/>
      <c r="H574" s="99"/>
      <c r="I574" s="100"/>
      <c r="J574" s="101"/>
      <c r="K574" s="101"/>
      <c r="L574" s="101"/>
    </row>
    <row r="575" spans="1:12" s="11" customFormat="1" x14ac:dyDescent="0.25">
      <c r="A575" s="96" t="s">
        <v>412</v>
      </c>
      <c r="B575" s="97">
        <f>ROUND($B$574 + 0.01,2)</f>
        <v>87.01</v>
      </c>
      <c r="C575" s="98" t="s">
        <v>413</v>
      </c>
      <c r="D575" s="64"/>
      <c r="E575" s="64"/>
      <c r="F575" s="64"/>
      <c r="G575" s="65"/>
      <c r="H575" s="99"/>
      <c r="I575" s="100"/>
      <c r="J575" s="101"/>
      <c r="K575" s="101"/>
      <c r="L575" s="101"/>
    </row>
    <row r="576" spans="1:12" s="11" customFormat="1" x14ac:dyDescent="0.25">
      <c r="A576" s="102"/>
      <c r="B576" s="103"/>
      <c r="C576" s="24"/>
      <c r="D576" s="183">
        <v>4</v>
      </c>
      <c r="E576" s="184"/>
      <c r="F576" s="182"/>
      <c r="G576" s="134"/>
      <c r="H576" s="107">
        <f>ROUND(D576,3)</f>
        <v>4</v>
      </c>
      <c r="I576" s="108" t="str">
        <f>IF(D576=0,0, IF(E576=0,"No.",IF(F576=0,"M",IF(G576=0,"Sq.M","Cu.M"))))</f>
        <v>No.</v>
      </c>
      <c r="J576" s="101"/>
      <c r="K576" s="101"/>
      <c r="L576" s="101"/>
    </row>
    <row r="577" spans="1:12" s="11" customFormat="1" x14ac:dyDescent="0.25">
      <c r="A577" s="109"/>
      <c r="B577" s="110"/>
      <c r="C577" s="24"/>
      <c r="D577" s="25"/>
      <c r="E577" s="26"/>
      <c r="F577" s="27"/>
      <c r="G577" s="112" t="s">
        <v>24</v>
      </c>
      <c r="H577" s="113">
        <f>SUM(H573:H576)</f>
        <v>4</v>
      </c>
      <c r="I577" s="114" t="s">
        <v>126</v>
      </c>
      <c r="J577" s="115">
        <f>ROUND(293*1*1, 2)</f>
        <v>293</v>
      </c>
      <c r="K577" s="116" t="s">
        <v>127</v>
      </c>
      <c r="L577" s="117">
        <f>ROUND(H577*J577,2)</f>
        <v>1172</v>
      </c>
    </row>
    <row r="578" spans="1:12" s="11" customFormat="1" x14ac:dyDescent="0.25">
      <c r="A578" s="118"/>
      <c r="B578" s="119"/>
      <c r="C578" s="120" t="s">
        <v>414</v>
      </c>
      <c r="D578" s="55"/>
      <c r="E578" s="55"/>
      <c r="F578" s="55"/>
      <c r="G578" s="55"/>
      <c r="H578" s="121"/>
      <c r="I578" s="150"/>
      <c r="J578" s="151"/>
      <c r="K578" s="124"/>
      <c r="L578" s="125"/>
    </row>
    <row r="579" spans="1:12" s="11" customFormat="1" x14ac:dyDescent="0.25">
      <c r="A579" s="152" t="s">
        <v>415</v>
      </c>
      <c r="B579" s="127">
        <v>88</v>
      </c>
      <c r="C579" s="153" t="s">
        <v>416</v>
      </c>
      <c r="D579" s="59"/>
      <c r="E579" s="59"/>
      <c r="F579" s="59"/>
      <c r="G579" s="60"/>
      <c r="H579" s="99"/>
      <c r="I579" s="100"/>
      <c r="J579" s="101"/>
      <c r="K579" s="101"/>
      <c r="L579" s="101"/>
    </row>
    <row r="580" spans="1:12" s="11" customFormat="1" x14ac:dyDescent="0.25">
      <c r="A580" s="161" t="s">
        <v>417</v>
      </c>
      <c r="B580" s="97">
        <f>ROUND($B$579 + 0.01,2)</f>
        <v>88.01</v>
      </c>
      <c r="C580" s="162" t="s">
        <v>418</v>
      </c>
      <c r="D580" s="64"/>
      <c r="E580" s="64"/>
      <c r="F580" s="64"/>
      <c r="G580" s="65"/>
      <c r="H580" s="99"/>
      <c r="I580" s="100"/>
      <c r="J580" s="101"/>
      <c r="K580" s="101"/>
      <c r="L580" s="101"/>
    </row>
    <row r="581" spans="1:12" s="11" customFormat="1" x14ac:dyDescent="0.25">
      <c r="A581" s="96" t="s">
        <v>419</v>
      </c>
      <c r="B581" s="198">
        <f>ROUND($B$580 + 0.01,2)</f>
        <v>88.02</v>
      </c>
      <c r="C581" s="98" t="s">
        <v>420</v>
      </c>
      <c r="D581" s="64"/>
      <c r="E581" s="64"/>
      <c r="F581" s="64"/>
      <c r="G581" s="65"/>
      <c r="H581" s="99"/>
      <c r="I581" s="100"/>
      <c r="J581" s="101"/>
      <c r="K581" s="101"/>
      <c r="L581" s="101"/>
    </row>
    <row r="582" spans="1:12" s="11" customFormat="1" x14ac:dyDescent="0.25">
      <c r="A582" s="200"/>
      <c r="C582" s="24"/>
      <c r="D582" s="183">
        <v>4</v>
      </c>
      <c r="E582" s="184"/>
      <c r="F582" s="182"/>
      <c r="G582" s="134"/>
      <c r="H582" s="107">
        <f>ROUND(D582,3)</f>
        <v>4</v>
      </c>
      <c r="I582" s="108" t="str">
        <f>IF(D582=0,0, IF(E582=0,"No.",IF(F582=0,"M",IF(G582=0,"Sq.M","Cu.M"))))</f>
        <v>No.</v>
      </c>
      <c r="J582" s="101"/>
      <c r="K582" s="101"/>
      <c r="L582" s="101"/>
    </row>
    <row r="583" spans="1:12" s="11" customFormat="1" x14ac:dyDescent="0.25">
      <c r="A583" s="19"/>
      <c r="C583" s="24"/>
      <c r="D583" s="25"/>
      <c r="E583" s="26"/>
      <c r="F583" s="27"/>
      <c r="G583" s="201" t="s">
        <v>24</v>
      </c>
      <c r="H583" s="155">
        <f>SUM(H578:H582)</f>
        <v>4</v>
      </c>
      <c r="I583" s="156" t="s">
        <v>126</v>
      </c>
      <c r="J583" s="202">
        <f>ROUND(341*1*1, 2)</f>
        <v>341</v>
      </c>
      <c r="K583" s="203" t="s">
        <v>127</v>
      </c>
      <c r="L583" s="204">
        <f>ROUND(H583*J583,2)</f>
        <v>1364</v>
      </c>
    </row>
    <row r="584" spans="1:12" s="11" customFormat="1" ht="15.75" x14ac:dyDescent="0.25">
      <c r="A584" s="19"/>
      <c r="C584" s="205"/>
      <c r="D584" s="206"/>
      <c r="E584" s="207"/>
      <c r="F584" s="208"/>
      <c r="G584" s="209" t="s">
        <v>421</v>
      </c>
      <c r="H584" s="209"/>
      <c r="I584" s="209"/>
      <c r="J584" s="209"/>
      <c r="K584" s="209"/>
      <c r="L584" s="210">
        <f>SUM(L13:L583)</f>
        <v>874017.91000000015</v>
      </c>
    </row>
    <row r="585" spans="1:12" s="11" customFormat="1" ht="15.75" x14ac:dyDescent="0.25">
      <c r="A585" s="19"/>
      <c r="C585" s="211"/>
      <c r="D585" s="206"/>
      <c r="E585" s="207"/>
      <c r="F585" s="208"/>
      <c r="G585" s="212">
        <v>18</v>
      </c>
      <c r="H585" s="213" t="s">
        <v>422</v>
      </c>
      <c r="I585" s="213"/>
      <c r="J585" s="213"/>
      <c r="K585" s="214"/>
      <c r="L585" s="210">
        <f>ROUND(L584*G585/100,2)</f>
        <v>157323.22</v>
      </c>
    </row>
    <row r="586" spans="1:12" s="11" customFormat="1" ht="15.75" x14ac:dyDescent="0.25">
      <c r="A586" s="19"/>
      <c r="C586" s="211"/>
      <c r="D586" s="206"/>
      <c r="E586" s="207"/>
      <c r="F586" s="208"/>
      <c r="G586" s="209" t="s">
        <v>423</v>
      </c>
      <c r="H586" s="209"/>
      <c r="I586" s="209"/>
      <c r="J586" s="209"/>
      <c r="K586" s="209"/>
      <c r="L586" s="210">
        <f>L584+L585</f>
        <v>1031341.1300000001</v>
      </c>
    </row>
    <row r="587" spans="1:12" s="11" customFormat="1" ht="15.75" x14ac:dyDescent="0.25">
      <c r="A587" s="19"/>
      <c r="C587" s="211"/>
      <c r="D587" s="206"/>
      <c r="E587" s="207"/>
      <c r="F587" s="208"/>
      <c r="G587" s="215">
        <v>3</v>
      </c>
      <c r="H587" s="216" t="s">
        <v>424</v>
      </c>
      <c r="I587" s="216"/>
      <c r="J587" s="216"/>
      <c r="K587" s="217"/>
      <c r="L587" s="210">
        <f>ROUND(L586*G587/100,2)</f>
        <v>30940.23</v>
      </c>
    </row>
    <row r="588" spans="1:12" s="11" customFormat="1" ht="16.5" x14ac:dyDescent="0.25">
      <c r="A588" s="19"/>
      <c r="C588" s="211"/>
      <c r="D588" s="206"/>
      <c r="E588" s="207"/>
      <c r="F588" s="208"/>
      <c r="G588" s="218" t="s">
        <v>425</v>
      </c>
      <c r="H588" s="218"/>
      <c r="I588" s="218"/>
      <c r="J588" s="218"/>
      <c r="K588" s="218"/>
      <c r="L588" s="210">
        <f>L586+L587</f>
        <v>1062281.3600000001</v>
      </c>
    </row>
    <row r="589" spans="1:12" s="11" customFormat="1" ht="16.5" x14ac:dyDescent="0.25">
      <c r="A589" s="19"/>
      <c r="C589" s="211"/>
      <c r="D589" s="206"/>
      <c r="E589" s="207"/>
      <c r="F589" s="208"/>
      <c r="G589" s="218" t="s">
        <v>426</v>
      </c>
      <c r="H589" s="218"/>
      <c r="I589" s="218"/>
      <c r="J589" s="218"/>
      <c r="K589" s="218"/>
      <c r="L589" s="210">
        <f>ROUND(L586*1/100,2)</f>
        <v>10313.41</v>
      </c>
    </row>
    <row r="590" spans="1:12" s="11" customFormat="1" ht="15.75" x14ac:dyDescent="0.25">
      <c r="A590" s="19"/>
      <c r="C590" s="211"/>
      <c r="D590" s="206"/>
      <c r="E590" s="207"/>
      <c r="F590" s="208"/>
      <c r="G590" s="219" t="s">
        <v>427</v>
      </c>
      <c r="H590" s="219"/>
      <c r="I590" s="219"/>
      <c r="J590" s="219"/>
      <c r="K590" s="219"/>
      <c r="L590" s="210">
        <f>L588+L589</f>
        <v>1072594.77</v>
      </c>
    </row>
    <row r="591" spans="1:12" s="11" customFormat="1" ht="15.75" x14ac:dyDescent="0.25">
      <c r="A591" s="19"/>
      <c r="C591" s="211"/>
      <c r="D591" s="206"/>
      <c r="E591" s="207"/>
      <c r="F591" s="208"/>
      <c r="G591" s="220" t="s">
        <v>428</v>
      </c>
      <c r="H591" s="220"/>
      <c r="I591" s="220"/>
      <c r="J591" s="220"/>
      <c r="K591" s="220"/>
      <c r="L591" s="221">
        <f>ROUND(L590,0)</f>
        <v>1072595</v>
      </c>
    </row>
    <row r="592" spans="1:12" s="11" customFormat="1" x14ac:dyDescent="0.25">
      <c r="A592" s="19"/>
      <c r="C592" s="24"/>
      <c r="D592" s="25"/>
      <c r="E592" s="26"/>
      <c r="F592" s="27"/>
      <c r="G592" s="222" t="s">
        <v>429</v>
      </c>
      <c r="H592" s="223"/>
      <c r="I592" s="223"/>
      <c r="J592" s="223"/>
      <c r="K592" s="223"/>
      <c r="L592" s="224"/>
    </row>
  </sheetData>
  <mergeCells count="306">
    <mergeCell ref="G591:K591"/>
    <mergeCell ref="G592:L592"/>
    <mergeCell ref="H585:K585"/>
    <mergeCell ref="G586:K586"/>
    <mergeCell ref="H587:K587"/>
    <mergeCell ref="G588:K588"/>
    <mergeCell ref="G589:K589"/>
    <mergeCell ref="G590:K590"/>
    <mergeCell ref="C575:G575"/>
    <mergeCell ref="C578:G578"/>
    <mergeCell ref="C579:G579"/>
    <mergeCell ref="C580:G580"/>
    <mergeCell ref="C581:G581"/>
    <mergeCell ref="G584:K584"/>
    <mergeCell ref="C565:G565"/>
    <mergeCell ref="C568:G568"/>
    <mergeCell ref="C569:G569"/>
    <mergeCell ref="C570:G570"/>
    <mergeCell ref="C573:G573"/>
    <mergeCell ref="C574:G574"/>
    <mergeCell ref="C555:G555"/>
    <mergeCell ref="C556:G556"/>
    <mergeCell ref="C559:G559"/>
    <mergeCell ref="C560:G560"/>
    <mergeCell ref="C563:G563"/>
    <mergeCell ref="C564:G564"/>
    <mergeCell ref="C547:G547"/>
    <mergeCell ref="C548:G548"/>
    <mergeCell ref="C549:G549"/>
    <mergeCell ref="C550:G550"/>
    <mergeCell ref="C553:G553"/>
    <mergeCell ref="C554:G554"/>
    <mergeCell ref="C537:G537"/>
    <mergeCell ref="C540:G540"/>
    <mergeCell ref="C541:G541"/>
    <mergeCell ref="C542:G542"/>
    <mergeCell ref="C543:G543"/>
    <mergeCell ref="C544:G544"/>
    <mergeCell ref="C529:G529"/>
    <mergeCell ref="C530:G530"/>
    <mergeCell ref="C531:G531"/>
    <mergeCell ref="C534:G534"/>
    <mergeCell ref="C535:G535"/>
    <mergeCell ref="C536:G536"/>
    <mergeCell ref="C519:G519"/>
    <mergeCell ref="C520:G520"/>
    <mergeCell ref="C523:G523"/>
    <mergeCell ref="C524:G524"/>
    <mergeCell ref="C525:G525"/>
    <mergeCell ref="C528:G528"/>
    <mergeCell ref="C511:G511"/>
    <mergeCell ref="C512:G512"/>
    <mergeCell ref="C513:G513"/>
    <mergeCell ref="C514:G514"/>
    <mergeCell ref="C515:G515"/>
    <mergeCell ref="C518:G518"/>
    <mergeCell ref="C501:G501"/>
    <mergeCell ref="C502:G502"/>
    <mergeCell ref="C505:G505"/>
    <mergeCell ref="C506:G506"/>
    <mergeCell ref="C507:G507"/>
    <mergeCell ref="C508:G508"/>
    <mergeCell ref="C493:G493"/>
    <mergeCell ref="C494:G494"/>
    <mergeCell ref="C495:G495"/>
    <mergeCell ref="C496:G496"/>
    <mergeCell ref="C499:G499"/>
    <mergeCell ref="C500:G500"/>
    <mergeCell ref="C485:G485"/>
    <mergeCell ref="C486:G486"/>
    <mergeCell ref="C487:G487"/>
    <mergeCell ref="C488:G488"/>
    <mergeCell ref="C489:G489"/>
    <mergeCell ref="C492:G492"/>
    <mergeCell ref="C475:G475"/>
    <mergeCell ref="C478:G478"/>
    <mergeCell ref="C479:G479"/>
    <mergeCell ref="C480:G480"/>
    <mergeCell ref="C481:G481"/>
    <mergeCell ref="C482:G482"/>
    <mergeCell ref="C467:G467"/>
    <mergeCell ref="C468:G468"/>
    <mergeCell ref="C471:G471"/>
    <mergeCell ref="C472:G472"/>
    <mergeCell ref="C473:G473"/>
    <mergeCell ref="C474:G474"/>
    <mergeCell ref="C459:G459"/>
    <mergeCell ref="C460:G460"/>
    <mergeCell ref="C461:G461"/>
    <mergeCell ref="C464:G464"/>
    <mergeCell ref="C465:G465"/>
    <mergeCell ref="C466:G466"/>
    <mergeCell ref="C451:G451"/>
    <mergeCell ref="C452:G452"/>
    <mergeCell ref="C453:G453"/>
    <mergeCell ref="C454:G454"/>
    <mergeCell ref="C457:G457"/>
    <mergeCell ref="C458:G458"/>
    <mergeCell ref="C441:G441"/>
    <mergeCell ref="C442:G442"/>
    <mergeCell ref="C443:G443"/>
    <mergeCell ref="C444:G444"/>
    <mergeCell ref="C447:G447"/>
    <mergeCell ref="C448:G448"/>
    <mergeCell ref="C431:G431"/>
    <mergeCell ref="C432:G432"/>
    <mergeCell ref="C433:G433"/>
    <mergeCell ref="C436:G436"/>
    <mergeCell ref="C437:G437"/>
    <mergeCell ref="C438:G438"/>
    <mergeCell ref="C421:G421"/>
    <mergeCell ref="C422:G422"/>
    <mergeCell ref="C425:G425"/>
    <mergeCell ref="C426:G426"/>
    <mergeCell ref="C427:G427"/>
    <mergeCell ref="C428:G428"/>
    <mergeCell ref="C413:G413"/>
    <mergeCell ref="C414:G414"/>
    <mergeCell ref="C415:G415"/>
    <mergeCell ref="C416:G416"/>
    <mergeCell ref="C419:G419"/>
    <mergeCell ref="C420:G420"/>
    <mergeCell ref="C403:G403"/>
    <mergeCell ref="C404:G404"/>
    <mergeCell ref="C405:G405"/>
    <mergeCell ref="C408:G408"/>
    <mergeCell ref="C409:G409"/>
    <mergeCell ref="C410:G410"/>
    <mergeCell ref="C393:G393"/>
    <mergeCell ref="C394:G394"/>
    <mergeCell ref="C395:G395"/>
    <mergeCell ref="C398:G398"/>
    <mergeCell ref="C399:G399"/>
    <mergeCell ref="C400:G400"/>
    <mergeCell ref="C383:G383"/>
    <mergeCell ref="C384:G384"/>
    <mergeCell ref="C385:G385"/>
    <mergeCell ref="C388:G388"/>
    <mergeCell ref="C389:G389"/>
    <mergeCell ref="C390:G390"/>
    <mergeCell ref="C373:G373"/>
    <mergeCell ref="C374:G374"/>
    <mergeCell ref="C375:G375"/>
    <mergeCell ref="C378:G378"/>
    <mergeCell ref="C379:G379"/>
    <mergeCell ref="C380:G380"/>
    <mergeCell ref="C363:G363"/>
    <mergeCell ref="C364:G364"/>
    <mergeCell ref="C365:G365"/>
    <mergeCell ref="C368:G368"/>
    <mergeCell ref="C369:G369"/>
    <mergeCell ref="C370:G370"/>
    <mergeCell ref="C353:G353"/>
    <mergeCell ref="C354:G354"/>
    <mergeCell ref="C355:G355"/>
    <mergeCell ref="C358:G358"/>
    <mergeCell ref="C359:G359"/>
    <mergeCell ref="C360:G360"/>
    <mergeCell ref="C341:G341"/>
    <mergeCell ref="C344:G344"/>
    <mergeCell ref="C345:G345"/>
    <mergeCell ref="C346:G346"/>
    <mergeCell ref="C349:G349"/>
    <mergeCell ref="C350:G350"/>
    <mergeCell ref="C335:G335"/>
    <mergeCell ref="C336:G336"/>
    <mergeCell ref="C337:G337"/>
    <mergeCell ref="C338:G338"/>
    <mergeCell ref="C339:G339"/>
    <mergeCell ref="C340:G340"/>
    <mergeCell ref="C325:G325"/>
    <mergeCell ref="C326:G326"/>
    <mergeCell ref="C327:G327"/>
    <mergeCell ref="C330:G330"/>
    <mergeCell ref="C331:G331"/>
    <mergeCell ref="C332:G332"/>
    <mergeCell ref="C315:G315"/>
    <mergeCell ref="C316:G316"/>
    <mergeCell ref="C317:G317"/>
    <mergeCell ref="C320:G320"/>
    <mergeCell ref="C321:G321"/>
    <mergeCell ref="C322:G322"/>
    <mergeCell ref="C300:G300"/>
    <mergeCell ref="C306:G306"/>
    <mergeCell ref="C307:G307"/>
    <mergeCell ref="C310:G310"/>
    <mergeCell ref="C311:G311"/>
    <mergeCell ref="C312:G312"/>
    <mergeCell ref="C281:G281"/>
    <mergeCell ref="C284:G284"/>
    <mergeCell ref="C285:G285"/>
    <mergeCell ref="C295:G295"/>
    <mergeCell ref="C296:G296"/>
    <mergeCell ref="C299:G299"/>
    <mergeCell ref="C273:G273"/>
    <mergeCell ref="C274:G274"/>
    <mergeCell ref="C275:G275"/>
    <mergeCell ref="C278:G278"/>
    <mergeCell ref="C279:G279"/>
    <mergeCell ref="C280:G280"/>
    <mergeCell ref="C258:G258"/>
    <mergeCell ref="C259:G259"/>
    <mergeCell ref="C264:G264"/>
    <mergeCell ref="C265:G265"/>
    <mergeCell ref="C271:G271"/>
    <mergeCell ref="C272:G272"/>
    <mergeCell ref="C243:G243"/>
    <mergeCell ref="C244:G244"/>
    <mergeCell ref="C245:G245"/>
    <mergeCell ref="C253:G253"/>
    <mergeCell ref="C254:G254"/>
    <mergeCell ref="C257:G257"/>
    <mergeCell ref="C214:G214"/>
    <mergeCell ref="C223:G223"/>
    <mergeCell ref="C224:G224"/>
    <mergeCell ref="C233:G233"/>
    <mergeCell ref="C234:G234"/>
    <mergeCell ref="C235:G235"/>
    <mergeCell ref="C204:G204"/>
    <mergeCell ref="C205:G205"/>
    <mergeCell ref="C206:G206"/>
    <mergeCell ref="C209:G209"/>
    <mergeCell ref="C210:G210"/>
    <mergeCell ref="C213:G213"/>
    <mergeCell ref="C194:G194"/>
    <mergeCell ref="C195:G195"/>
    <mergeCell ref="C196:G196"/>
    <mergeCell ref="C199:G199"/>
    <mergeCell ref="C200:G200"/>
    <mergeCell ref="C201:G201"/>
    <mergeCell ref="C184:G184"/>
    <mergeCell ref="C185:G185"/>
    <mergeCell ref="C186:G186"/>
    <mergeCell ref="C189:G189"/>
    <mergeCell ref="C190:G190"/>
    <mergeCell ref="C191:G191"/>
    <mergeCell ref="C174:G174"/>
    <mergeCell ref="C175:G175"/>
    <mergeCell ref="C176:G176"/>
    <mergeCell ref="C179:G179"/>
    <mergeCell ref="C180:G180"/>
    <mergeCell ref="C181:G181"/>
    <mergeCell ref="C150:G150"/>
    <mergeCell ref="C154:G154"/>
    <mergeCell ref="C155:G155"/>
    <mergeCell ref="C156:G156"/>
    <mergeCell ref="C157:G157"/>
    <mergeCell ref="C173:G173"/>
    <mergeCell ref="C141:D141"/>
    <mergeCell ref="D142:G142"/>
    <mergeCell ref="C144:G144"/>
    <mergeCell ref="C145:G145"/>
    <mergeCell ref="C146:G146"/>
    <mergeCell ref="C149:G149"/>
    <mergeCell ref="C134:G134"/>
    <mergeCell ref="C135:G135"/>
    <mergeCell ref="C136:G136"/>
    <mergeCell ref="C137:G137"/>
    <mergeCell ref="C139:G139"/>
    <mergeCell ref="C140:D140"/>
    <mergeCell ref="C100:G100"/>
    <mergeCell ref="C101:G101"/>
    <mergeCell ref="C102:G102"/>
    <mergeCell ref="C113:G113"/>
    <mergeCell ref="C114:G114"/>
    <mergeCell ref="C115:G115"/>
    <mergeCell ref="C81:G81"/>
    <mergeCell ref="C84:G84"/>
    <mergeCell ref="C85:G85"/>
    <mergeCell ref="C89:G89"/>
    <mergeCell ref="C90:G90"/>
    <mergeCell ref="C91:G91"/>
    <mergeCell ref="C65:G65"/>
    <mergeCell ref="C66:G66"/>
    <mergeCell ref="C72:G72"/>
    <mergeCell ref="C73:G73"/>
    <mergeCell ref="C79:G79"/>
    <mergeCell ref="C80:G80"/>
    <mergeCell ref="C51:G51"/>
    <mergeCell ref="C52:G52"/>
    <mergeCell ref="C57:G57"/>
    <mergeCell ref="C58:G58"/>
    <mergeCell ref="C59:G59"/>
    <mergeCell ref="C64:G64"/>
    <mergeCell ref="C26:G26"/>
    <mergeCell ref="C29:G29"/>
    <mergeCell ref="C30:G30"/>
    <mergeCell ref="C39:G39"/>
    <mergeCell ref="C40:G40"/>
    <mergeCell ref="C41:G41"/>
    <mergeCell ref="L12:L13"/>
    <mergeCell ref="C15:G15"/>
    <mergeCell ref="C16:G16"/>
    <mergeCell ref="C17:G17"/>
    <mergeCell ref="C24:G24"/>
    <mergeCell ref="C25:G25"/>
    <mergeCell ref="C1:K1"/>
    <mergeCell ref="A2:A4"/>
    <mergeCell ref="L2:L4"/>
    <mergeCell ref="C3:K3"/>
    <mergeCell ref="A12:A13"/>
    <mergeCell ref="B12:B13"/>
    <mergeCell ref="C12:G12"/>
    <mergeCell ref="H12:I13"/>
    <mergeCell ref="J12:J13"/>
    <mergeCell ref="K12:K13"/>
  </mergeCells>
  <dataValidations count="8">
    <dataValidation allowBlank="1" showInputMessage="1" showErrorMessage="1" prompt="Length" sqref="E65546:E131069 JA65546:JA131069 SW65546:SW131069 ACS65546:ACS131069 AMO65546:AMO131069 AWK65546:AWK131069 BGG65546:BGG131069 BQC65546:BQC131069 BZY65546:BZY131069 CJU65546:CJU131069 CTQ65546:CTQ131069 DDM65546:DDM131069 DNI65546:DNI131069 DXE65546:DXE131069 EHA65546:EHA131069 EQW65546:EQW131069 FAS65546:FAS131069 FKO65546:FKO131069 FUK65546:FUK131069 GEG65546:GEG131069 GOC65546:GOC131069 GXY65546:GXY131069 HHU65546:HHU131069 HRQ65546:HRQ131069 IBM65546:IBM131069 ILI65546:ILI131069 IVE65546:IVE131069 JFA65546:JFA131069 JOW65546:JOW131069 JYS65546:JYS131069 KIO65546:KIO131069 KSK65546:KSK131069 LCG65546:LCG131069 LMC65546:LMC131069 LVY65546:LVY131069 MFU65546:MFU131069 MPQ65546:MPQ131069 MZM65546:MZM131069 NJI65546:NJI131069 NTE65546:NTE131069 ODA65546:ODA131069 OMW65546:OMW131069 OWS65546:OWS131069 PGO65546:PGO131069 PQK65546:PQK131069 QAG65546:QAG131069 QKC65546:QKC131069 QTY65546:QTY131069 RDU65546:RDU131069 RNQ65546:RNQ131069 RXM65546:RXM131069 SHI65546:SHI131069 SRE65546:SRE131069 TBA65546:TBA131069 TKW65546:TKW131069 TUS65546:TUS131069 UEO65546:UEO131069 UOK65546:UOK131069 UYG65546:UYG131069 VIC65546:VIC131069 VRY65546:VRY131069 WBU65546:WBU131069 WLQ65546:WLQ131069 WVM65546:WVM131069 E131082:E196605 JA131082:JA196605 SW131082:SW196605 ACS131082:ACS196605 AMO131082:AMO196605 AWK131082:AWK196605 BGG131082:BGG196605 BQC131082:BQC196605 BZY131082:BZY196605 CJU131082:CJU196605 CTQ131082:CTQ196605 DDM131082:DDM196605 DNI131082:DNI196605 DXE131082:DXE196605 EHA131082:EHA196605 EQW131082:EQW196605 FAS131082:FAS196605 FKO131082:FKO196605 FUK131082:FUK196605 GEG131082:GEG196605 GOC131082:GOC196605 GXY131082:GXY196605 HHU131082:HHU196605 HRQ131082:HRQ196605 IBM131082:IBM196605 ILI131082:ILI196605 IVE131082:IVE196605 JFA131082:JFA196605 JOW131082:JOW196605 JYS131082:JYS196605 KIO131082:KIO196605 KSK131082:KSK196605 LCG131082:LCG196605 LMC131082:LMC196605 LVY131082:LVY196605 MFU131082:MFU196605 MPQ131082:MPQ196605 MZM131082:MZM196605 NJI131082:NJI196605 NTE131082:NTE196605 ODA131082:ODA196605 OMW131082:OMW196605 OWS131082:OWS196605 PGO131082:PGO196605 PQK131082:PQK196605 QAG131082:QAG196605 QKC131082:QKC196605 QTY131082:QTY196605 RDU131082:RDU196605 RNQ131082:RNQ196605 RXM131082:RXM196605 SHI131082:SHI196605 SRE131082:SRE196605 TBA131082:TBA196605 TKW131082:TKW196605 TUS131082:TUS196605 UEO131082:UEO196605 UOK131082:UOK196605 UYG131082:UYG196605 VIC131082:VIC196605 VRY131082:VRY196605 WBU131082:WBU196605 WLQ131082:WLQ196605 WVM131082:WVM196605 E196618:E262141 JA196618:JA262141 SW196618:SW262141 ACS196618:ACS262141 AMO196618:AMO262141 AWK196618:AWK262141 BGG196618:BGG262141 BQC196618:BQC262141 BZY196618:BZY262141 CJU196618:CJU262141 CTQ196618:CTQ262141 DDM196618:DDM262141 DNI196618:DNI262141 DXE196618:DXE262141 EHA196618:EHA262141 EQW196618:EQW262141 FAS196618:FAS262141 FKO196618:FKO262141 FUK196618:FUK262141 GEG196618:GEG262141 GOC196618:GOC262141 GXY196618:GXY262141 HHU196618:HHU262141 HRQ196618:HRQ262141 IBM196618:IBM262141 ILI196618:ILI262141 IVE196618:IVE262141 JFA196618:JFA262141 JOW196618:JOW262141 JYS196618:JYS262141 KIO196618:KIO262141 KSK196618:KSK262141 LCG196618:LCG262141 LMC196618:LMC262141 LVY196618:LVY262141 MFU196618:MFU262141 MPQ196618:MPQ262141 MZM196618:MZM262141 NJI196618:NJI262141 NTE196618:NTE262141 ODA196618:ODA262141 OMW196618:OMW262141 OWS196618:OWS262141 PGO196618:PGO262141 PQK196618:PQK262141 QAG196618:QAG262141 QKC196618:QKC262141 QTY196618:QTY262141 RDU196618:RDU262141 RNQ196618:RNQ262141 RXM196618:RXM262141 SHI196618:SHI262141 SRE196618:SRE262141 TBA196618:TBA262141 TKW196618:TKW262141 TUS196618:TUS262141 UEO196618:UEO262141 UOK196618:UOK262141 UYG196618:UYG262141 VIC196618:VIC262141 VRY196618:VRY262141 WBU196618:WBU262141 WLQ196618:WLQ262141 WVM196618:WVM262141 E262154:E327677 JA262154:JA327677 SW262154:SW327677 ACS262154:ACS327677 AMO262154:AMO327677 AWK262154:AWK327677 BGG262154:BGG327677 BQC262154:BQC327677 BZY262154:BZY327677 CJU262154:CJU327677 CTQ262154:CTQ327677 DDM262154:DDM327677 DNI262154:DNI327677 DXE262154:DXE327677 EHA262154:EHA327677 EQW262154:EQW327677 FAS262154:FAS327677 FKO262154:FKO327677 FUK262154:FUK327677 GEG262154:GEG327677 GOC262154:GOC327677 GXY262154:GXY327677 HHU262154:HHU327677 HRQ262154:HRQ327677 IBM262154:IBM327677 ILI262154:ILI327677 IVE262154:IVE327677 JFA262154:JFA327677 JOW262154:JOW327677 JYS262154:JYS327677 KIO262154:KIO327677 KSK262154:KSK327677 LCG262154:LCG327677 LMC262154:LMC327677 LVY262154:LVY327677 MFU262154:MFU327677 MPQ262154:MPQ327677 MZM262154:MZM327677 NJI262154:NJI327677 NTE262154:NTE327677 ODA262154:ODA327677 OMW262154:OMW327677 OWS262154:OWS327677 PGO262154:PGO327677 PQK262154:PQK327677 QAG262154:QAG327677 QKC262154:QKC327677 QTY262154:QTY327677 RDU262154:RDU327677 RNQ262154:RNQ327677 RXM262154:RXM327677 SHI262154:SHI327677 SRE262154:SRE327677 TBA262154:TBA327677 TKW262154:TKW327677 TUS262154:TUS327677 UEO262154:UEO327677 UOK262154:UOK327677 UYG262154:UYG327677 VIC262154:VIC327677 VRY262154:VRY327677 WBU262154:WBU327677 WLQ262154:WLQ327677 WVM262154:WVM327677 E327690:E393213 JA327690:JA393213 SW327690:SW393213 ACS327690:ACS393213 AMO327690:AMO393213 AWK327690:AWK393213 BGG327690:BGG393213 BQC327690:BQC393213 BZY327690:BZY393213 CJU327690:CJU393213 CTQ327690:CTQ393213 DDM327690:DDM393213 DNI327690:DNI393213 DXE327690:DXE393213 EHA327690:EHA393213 EQW327690:EQW393213 FAS327690:FAS393213 FKO327690:FKO393213 FUK327690:FUK393213 GEG327690:GEG393213 GOC327690:GOC393213 GXY327690:GXY393213 HHU327690:HHU393213 HRQ327690:HRQ393213 IBM327690:IBM393213 ILI327690:ILI393213 IVE327690:IVE393213 JFA327690:JFA393213 JOW327690:JOW393213 JYS327690:JYS393213 KIO327690:KIO393213 KSK327690:KSK393213 LCG327690:LCG393213 LMC327690:LMC393213 LVY327690:LVY393213 MFU327690:MFU393213 MPQ327690:MPQ393213 MZM327690:MZM393213 NJI327690:NJI393213 NTE327690:NTE393213 ODA327690:ODA393213 OMW327690:OMW393213 OWS327690:OWS393213 PGO327690:PGO393213 PQK327690:PQK393213 QAG327690:QAG393213 QKC327690:QKC393213 QTY327690:QTY393213 RDU327690:RDU393213 RNQ327690:RNQ393213 RXM327690:RXM393213 SHI327690:SHI393213 SRE327690:SRE393213 TBA327690:TBA393213 TKW327690:TKW393213 TUS327690:TUS393213 UEO327690:UEO393213 UOK327690:UOK393213 UYG327690:UYG393213 VIC327690:VIC393213 VRY327690:VRY393213 WBU327690:WBU393213 WLQ327690:WLQ393213 WVM327690:WVM393213 E393226:E458749 JA393226:JA458749 SW393226:SW458749 ACS393226:ACS458749 AMO393226:AMO458749 AWK393226:AWK458749 BGG393226:BGG458749 BQC393226:BQC458749 BZY393226:BZY458749 CJU393226:CJU458749 CTQ393226:CTQ458749 DDM393226:DDM458749 DNI393226:DNI458749 DXE393226:DXE458749 EHA393226:EHA458749 EQW393226:EQW458749 FAS393226:FAS458749 FKO393226:FKO458749 FUK393226:FUK458749 GEG393226:GEG458749 GOC393226:GOC458749 GXY393226:GXY458749 HHU393226:HHU458749 HRQ393226:HRQ458749 IBM393226:IBM458749 ILI393226:ILI458749 IVE393226:IVE458749 JFA393226:JFA458749 JOW393226:JOW458749 JYS393226:JYS458749 KIO393226:KIO458749 KSK393226:KSK458749 LCG393226:LCG458749 LMC393226:LMC458749 LVY393226:LVY458749 MFU393226:MFU458749 MPQ393226:MPQ458749 MZM393226:MZM458749 NJI393226:NJI458749 NTE393226:NTE458749 ODA393226:ODA458749 OMW393226:OMW458749 OWS393226:OWS458749 PGO393226:PGO458749 PQK393226:PQK458749 QAG393226:QAG458749 QKC393226:QKC458749 QTY393226:QTY458749 RDU393226:RDU458749 RNQ393226:RNQ458749 RXM393226:RXM458749 SHI393226:SHI458749 SRE393226:SRE458749 TBA393226:TBA458749 TKW393226:TKW458749 TUS393226:TUS458749 UEO393226:UEO458749 UOK393226:UOK458749 UYG393226:UYG458749 VIC393226:VIC458749 VRY393226:VRY458749 WBU393226:WBU458749 WLQ393226:WLQ458749 WVM393226:WVM458749 E458762:E524285 JA458762:JA524285 SW458762:SW524285 ACS458762:ACS524285 AMO458762:AMO524285 AWK458762:AWK524285 BGG458762:BGG524285 BQC458762:BQC524285 BZY458762:BZY524285 CJU458762:CJU524285 CTQ458762:CTQ524285 DDM458762:DDM524285 DNI458762:DNI524285 DXE458762:DXE524285 EHA458762:EHA524285 EQW458762:EQW524285 FAS458762:FAS524285 FKO458762:FKO524285 FUK458762:FUK524285 GEG458762:GEG524285 GOC458762:GOC524285 GXY458762:GXY524285 HHU458762:HHU524285 HRQ458762:HRQ524285 IBM458762:IBM524285 ILI458762:ILI524285 IVE458762:IVE524285 JFA458762:JFA524285 JOW458762:JOW524285 JYS458762:JYS524285 KIO458762:KIO524285 KSK458762:KSK524285 LCG458762:LCG524285 LMC458762:LMC524285 LVY458762:LVY524285 MFU458762:MFU524285 MPQ458762:MPQ524285 MZM458762:MZM524285 NJI458762:NJI524285 NTE458762:NTE524285 ODA458762:ODA524285 OMW458762:OMW524285 OWS458762:OWS524285 PGO458762:PGO524285 PQK458762:PQK524285 QAG458762:QAG524285 QKC458762:QKC524285 QTY458762:QTY524285 RDU458762:RDU524285 RNQ458762:RNQ524285 RXM458762:RXM524285 SHI458762:SHI524285 SRE458762:SRE524285 TBA458762:TBA524285 TKW458762:TKW524285 TUS458762:TUS524285 UEO458762:UEO524285 UOK458762:UOK524285 UYG458762:UYG524285 VIC458762:VIC524285 VRY458762:VRY524285 WBU458762:WBU524285 WLQ458762:WLQ524285 WVM458762:WVM524285 E524298:E589821 JA524298:JA589821 SW524298:SW589821 ACS524298:ACS589821 AMO524298:AMO589821 AWK524298:AWK589821 BGG524298:BGG589821 BQC524298:BQC589821 BZY524298:BZY589821 CJU524298:CJU589821 CTQ524298:CTQ589821 DDM524298:DDM589821 DNI524298:DNI589821 DXE524298:DXE589821 EHA524298:EHA589821 EQW524298:EQW589821 FAS524298:FAS589821 FKO524298:FKO589821 FUK524298:FUK589821 GEG524298:GEG589821 GOC524298:GOC589821 GXY524298:GXY589821 HHU524298:HHU589821 HRQ524298:HRQ589821 IBM524298:IBM589821 ILI524298:ILI589821 IVE524298:IVE589821 JFA524298:JFA589821 JOW524298:JOW589821 JYS524298:JYS589821 KIO524298:KIO589821 KSK524298:KSK589821 LCG524298:LCG589821 LMC524298:LMC589821 LVY524298:LVY589821 MFU524298:MFU589821 MPQ524298:MPQ589821 MZM524298:MZM589821 NJI524298:NJI589821 NTE524298:NTE589821 ODA524298:ODA589821 OMW524298:OMW589821 OWS524298:OWS589821 PGO524298:PGO589821 PQK524298:PQK589821 QAG524298:QAG589821 QKC524298:QKC589821 QTY524298:QTY589821 RDU524298:RDU589821 RNQ524298:RNQ589821 RXM524298:RXM589821 SHI524298:SHI589821 SRE524298:SRE589821 TBA524298:TBA589821 TKW524298:TKW589821 TUS524298:TUS589821 UEO524298:UEO589821 UOK524298:UOK589821 UYG524298:UYG589821 VIC524298:VIC589821 VRY524298:VRY589821 WBU524298:WBU589821 WLQ524298:WLQ589821 WVM524298:WVM589821 E589834:E655357 JA589834:JA655357 SW589834:SW655357 ACS589834:ACS655357 AMO589834:AMO655357 AWK589834:AWK655357 BGG589834:BGG655357 BQC589834:BQC655357 BZY589834:BZY655357 CJU589834:CJU655357 CTQ589834:CTQ655357 DDM589834:DDM655357 DNI589834:DNI655357 DXE589834:DXE655357 EHA589834:EHA655357 EQW589834:EQW655357 FAS589834:FAS655357 FKO589834:FKO655357 FUK589834:FUK655357 GEG589834:GEG655357 GOC589834:GOC655357 GXY589834:GXY655357 HHU589834:HHU655357 HRQ589834:HRQ655357 IBM589834:IBM655357 ILI589834:ILI655357 IVE589834:IVE655357 JFA589834:JFA655357 JOW589834:JOW655357 JYS589834:JYS655357 KIO589834:KIO655357 KSK589834:KSK655357 LCG589834:LCG655357 LMC589834:LMC655357 LVY589834:LVY655357 MFU589834:MFU655357 MPQ589834:MPQ655357 MZM589834:MZM655357 NJI589834:NJI655357 NTE589834:NTE655357 ODA589834:ODA655357 OMW589834:OMW655357 OWS589834:OWS655357 PGO589834:PGO655357 PQK589834:PQK655357 QAG589834:QAG655357 QKC589834:QKC655357 QTY589834:QTY655357 RDU589834:RDU655357 RNQ589834:RNQ655357 RXM589834:RXM655357 SHI589834:SHI655357 SRE589834:SRE655357 TBA589834:TBA655357 TKW589834:TKW655357 TUS589834:TUS655357 UEO589834:UEO655357 UOK589834:UOK655357 UYG589834:UYG655357 VIC589834:VIC655357 VRY589834:VRY655357 WBU589834:WBU655357 WLQ589834:WLQ655357 WVM589834:WVM655357 E655370:E720893 JA655370:JA720893 SW655370:SW720893 ACS655370:ACS720893 AMO655370:AMO720893 AWK655370:AWK720893 BGG655370:BGG720893 BQC655370:BQC720893 BZY655370:BZY720893 CJU655370:CJU720893 CTQ655370:CTQ720893 DDM655370:DDM720893 DNI655370:DNI720893 DXE655370:DXE720893 EHA655370:EHA720893 EQW655370:EQW720893 FAS655370:FAS720893 FKO655370:FKO720893 FUK655370:FUK720893 GEG655370:GEG720893 GOC655370:GOC720893 GXY655370:GXY720893 HHU655370:HHU720893 HRQ655370:HRQ720893 IBM655370:IBM720893 ILI655370:ILI720893 IVE655370:IVE720893 JFA655370:JFA720893 JOW655370:JOW720893 JYS655370:JYS720893 KIO655370:KIO720893 KSK655370:KSK720893 LCG655370:LCG720893 LMC655370:LMC720893 LVY655370:LVY720893 MFU655370:MFU720893 MPQ655370:MPQ720893 MZM655370:MZM720893 NJI655370:NJI720893 NTE655370:NTE720893 ODA655370:ODA720893 OMW655370:OMW720893 OWS655370:OWS720893 PGO655370:PGO720893 PQK655370:PQK720893 QAG655370:QAG720893 QKC655370:QKC720893 QTY655370:QTY720893 RDU655370:RDU720893 RNQ655370:RNQ720893 RXM655370:RXM720893 SHI655370:SHI720893 SRE655370:SRE720893 TBA655370:TBA720893 TKW655370:TKW720893 TUS655370:TUS720893 UEO655370:UEO720893 UOK655370:UOK720893 UYG655370:UYG720893 VIC655370:VIC720893 VRY655370:VRY720893 WBU655370:WBU720893 WLQ655370:WLQ720893 WVM655370:WVM720893 E720906:E786429 JA720906:JA786429 SW720906:SW786429 ACS720906:ACS786429 AMO720906:AMO786429 AWK720906:AWK786429 BGG720906:BGG786429 BQC720906:BQC786429 BZY720906:BZY786429 CJU720906:CJU786429 CTQ720906:CTQ786429 DDM720906:DDM786429 DNI720906:DNI786429 DXE720906:DXE786429 EHA720906:EHA786429 EQW720906:EQW786429 FAS720906:FAS786429 FKO720906:FKO786429 FUK720906:FUK786429 GEG720906:GEG786429 GOC720906:GOC786429 GXY720906:GXY786429 HHU720906:HHU786429 HRQ720906:HRQ786429 IBM720906:IBM786429 ILI720906:ILI786429 IVE720906:IVE786429 JFA720906:JFA786429 JOW720906:JOW786429 JYS720906:JYS786429 KIO720906:KIO786429 KSK720906:KSK786429 LCG720906:LCG786429 LMC720906:LMC786429 LVY720906:LVY786429 MFU720906:MFU786429 MPQ720906:MPQ786429 MZM720906:MZM786429 NJI720906:NJI786429 NTE720906:NTE786429 ODA720906:ODA786429 OMW720906:OMW786429 OWS720906:OWS786429 PGO720906:PGO786429 PQK720906:PQK786429 QAG720906:QAG786429 QKC720906:QKC786429 QTY720906:QTY786429 RDU720906:RDU786429 RNQ720906:RNQ786429 RXM720906:RXM786429 SHI720906:SHI786429 SRE720906:SRE786429 TBA720906:TBA786429 TKW720906:TKW786429 TUS720906:TUS786429 UEO720906:UEO786429 UOK720906:UOK786429 UYG720906:UYG786429 VIC720906:VIC786429 VRY720906:VRY786429 WBU720906:WBU786429 WLQ720906:WLQ786429 WVM720906:WVM786429 E786442:E851965 JA786442:JA851965 SW786442:SW851965 ACS786442:ACS851965 AMO786442:AMO851965 AWK786442:AWK851965 BGG786442:BGG851965 BQC786442:BQC851965 BZY786442:BZY851965 CJU786442:CJU851965 CTQ786442:CTQ851965 DDM786442:DDM851965 DNI786442:DNI851965 DXE786442:DXE851965 EHA786442:EHA851965 EQW786442:EQW851965 FAS786442:FAS851965 FKO786442:FKO851965 FUK786442:FUK851965 GEG786442:GEG851965 GOC786442:GOC851965 GXY786442:GXY851965 HHU786442:HHU851965 HRQ786442:HRQ851965 IBM786442:IBM851965 ILI786442:ILI851965 IVE786442:IVE851965 JFA786442:JFA851965 JOW786442:JOW851965 JYS786442:JYS851965 KIO786442:KIO851965 KSK786442:KSK851965 LCG786442:LCG851965 LMC786442:LMC851965 LVY786442:LVY851965 MFU786442:MFU851965 MPQ786442:MPQ851965 MZM786442:MZM851965 NJI786442:NJI851965 NTE786442:NTE851965 ODA786442:ODA851965 OMW786442:OMW851965 OWS786442:OWS851965 PGO786442:PGO851965 PQK786442:PQK851965 QAG786442:QAG851965 QKC786442:QKC851965 QTY786442:QTY851965 RDU786442:RDU851965 RNQ786442:RNQ851965 RXM786442:RXM851965 SHI786442:SHI851965 SRE786442:SRE851965 TBA786442:TBA851965 TKW786442:TKW851965 TUS786442:TUS851965 UEO786442:UEO851965 UOK786442:UOK851965 UYG786442:UYG851965 VIC786442:VIC851965 VRY786442:VRY851965 WBU786442:WBU851965 WLQ786442:WLQ851965 WVM786442:WVM851965 E851978:E917501 JA851978:JA917501 SW851978:SW917501 ACS851978:ACS917501 AMO851978:AMO917501 AWK851978:AWK917501 BGG851978:BGG917501 BQC851978:BQC917501 BZY851978:BZY917501 CJU851978:CJU917501 CTQ851978:CTQ917501 DDM851978:DDM917501 DNI851978:DNI917501 DXE851978:DXE917501 EHA851978:EHA917501 EQW851978:EQW917501 FAS851978:FAS917501 FKO851978:FKO917501 FUK851978:FUK917501 GEG851978:GEG917501 GOC851978:GOC917501 GXY851978:GXY917501 HHU851978:HHU917501 HRQ851978:HRQ917501 IBM851978:IBM917501 ILI851978:ILI917501 IVE851978:IVE917501 JFA851978:JFA917501 JOW851978:JOW917501 JYS851978:JYS917501 KIO851978:KIO917501 KSK851978:KSK917501 LCG851978:LCG917501 LMC851978:LMC917501 LVY851978:LVY917501 MFU851978:MFU917501 MPQ851978:MPQ917501 MZM851978:MZM917501 NJI851978:NJI917501 NTE851978:NTE917501 ODA851978:ODA917501 OMW851978:OMW917501 OWS851978:OWS917501 PGO851978:PGO917501 PQK851978:PQK917501 QAG851978:QAG917501 QKC851978:QKC917501 QTY851978:QTY917501 RDU851978:RDU917501 RNQ851978:RNQ917501 RXM851978:RXM917501 SHI851978:SHI917501 SRE851978:SRE917501 TBA851978:TBA917501 TKW851978:TKW917501 TUS851978:TUS917501 UEO851978:UEO917501 UOK851978:UOK917501 UYG851978:UYG917501 VIC851978:VIC917501 VRY851978:VRY917501 WBU851978:WBU917501 WLQ851978:WLQ917501 WVM851978:WVM917501 E917514:E983037 JA917514:JA983037 SW917514:SW983037 ACS917514:ACS983037 AMO917514:AMO983037 AWK917514:AWK983037 BGG917514:BGG983037 BQC917514:BQC983037 BZY917514:BZY983037 CJU917514:CJU983037 CTQ917514:CTQ983037 DDM917514:DDM983037 DNI917514:DNI983037 DXE917514:DXE983037 EHA917514:EHA983037 EQW917514:EQW983037 FAS917514:FAS983037 FKO917514:FKO983037 FUK917514:FUK983037 GEG917514:GEG983037 GOC917514:GOC983037 GXY917514:GXY983037 HHU917514:HHU983037 HRQ917514:HRQ983037 IBM917514:IBM983037 ILI917514:ILI983037 IVE917514:IVE983037 JFA917514:JFA983037 JOW917514:JOW983037 JYS917514:JYS983037 KIO917514:KIO983037 KSK917514:KSK983037 LCG917514:LCG983037 LMC917514:LMC983037 LVY917514:LVY983037 MFU917514:MFU983037 MPQ917514:MPQ983037 MZM917514:MZM983037 NJI917514:NJI983037 NTE917514:NTE983037 ODA917514:ODA983037 OMW917514:OMW983037 OWS917514:OWS983037 PGO917514:PGO983037 PQK917514:PQK983037 QAG917514:QAG983037 QKC917514:QKC983037 QTY917514:QTY983037 RDU917514:RDU983037 RNQ917514:RNQ983037 RXM917514:RXM983037 SHI917514:SHI983037 SRE917514:SRE983037 TBA917514:TBA983037 TKW917514:TKW983037 TUS917514:TUS983037 UEO917514:UEO983037 UOK917514:UOK983037 UYG917514:UYG983037 VIC917514:VIC983037 VRY917514:VRY983037 WBU917514:WBU983037 WLQ917514:WLQ983037 WVM917514:WVM983037 E983050:E1048576 JA983050:JA1048576 SW983050:SW1048576 ACS983050:ACS1048576 AMO983050:AMO1048576 AWK983050:AWK1048576 BGG983050:BGG1048576 BQC983050:BQC1048576 BZY983050:BZY1048576 CJU983050:CJU1048576 CTQ983050:CTQ1048576 DDM983050:DDM1048576 DNI983050:DNI1048576 DXE983050:DXE1048576 EHA983050:EHA1048576 EQW983050:EQW1048576 FAS983050:FAS1048576 FKO983050:FKO1048576 FUK983050:FUK1048576 GEG983050:GEG1048576 GOC983050:GOC1048576 GXY983050:GXY1048576 HHU983050:HHU1048576 HRQ983050:HRQ1048576 IBM983050:IBM1048576 ILI983050:ILI1048576 IVE983050:IVE1048576 JFA983050:JFA1048576 JOW983050:JOW1048576 JYS983050:JYS1048576 KIO983050:KIO1048576 KSK983050:KSK1048576 LCG983050:LCG1048576 LMC983050:LMC1048576 LVY983050:LVY1048576 MFU983050:MFU1048576 MPQ983050:MPQ1048576 MZM983050:MZM1048576 NJI983050:NJI1048576 NTE983050:NTE1048576 ODA983050:ODA1048576 OMW983050:OMW1048576 OWS983050:OWS1048576 PGO983050:PGO1048576 PQK983050:PQK1048576 QAG983050:QAG1048576 QKC983050:QKC1048576 QTY983050:QTY1048576 RDU983050:RDU1048576 RNQ983050:RNQ1048576 RXM983050:RXM1048576 SHI983050:SHI1048576 SRE983050:SRE1048576 TBA983050:TBA1048576 TKW983050:TKW1048576 TUS983050:TUS1048576 UEO983050:UEO1048576 UOK983050:UOK1048576 UYG983050:UYG1048576 VIC983050:VIC1048576 VRY983050:VRY1048576 WBU983050:WBU1048576 WLQ983050:WLQ1048576 WVM983050:WVM1048576 E13:E14 E18:E23 E27:E28 E31:E38 E42:E50 E53:E56 E60:E63 E67:E71 E74:E78 E82:E83 E86:E88 E92:E99 E103:E112 E116:E133 E138:E143 E147:E148 E151:E153 E158:E172 E177:E178 E182:E183 E187:E188 E192:E193 E197:E198 E202:E203 E207:E208 E211:E212 E215:E222 E225:E232 E236:E242 E246:E252 E255:E256 E260:E263 E266:E270 E276:E277 E282:E283 E286:E294 E297:E298 E301:E305 E308:E309 E313:E314 E318:E319 E323:E324 E328:E329 E333:E334 E342:E343 E347:E348 E351:E352 E356:E357 E361:E362 E366:E367 E371:E372 E376:E377 E381:E382 E386:E387 E391:E392 E396:E397 E401:E402 E406:E407 E411:E412 E417:E418 E423:E424 E429:E430 E434:E435 E439:E440 E445:E446 E449:E450 E455:E456 E462:E463 E469:E470 E476:E477 E483:E484 E490:E491 E497:E498 E503:E504 E509:E510 E516:E517 E521:E522 E526:E527 WVM13:WVM65533 WLQ13:WLQ65533 WBU13:WBU65533 VRY13:VRY65533 VIC13:VIC65533 UYG13:UYG65533 UOK13:UOK65533 UEO13:UEO65533 TUS13:TUS65533 TKW13:TKW65533 TBA13:TBA65533 SRE13:SRE65533 SHI13:SHI65533 RXM13:RXM65533 RNQ13:RNQ65533 RDU13:RDU65533 QTY13:QTY65533 QKC13:QKC65533 QAG13:QAG65533 PQK13:PQK65533 PGO13:PGO65533 OWS13:OWS65533 OMW13:OMW65533 ODA13:ODA65533 NTE13:NTE65533 NJI13:NJI65533 MZM13:MZM65533 MPQ13:MPQ65533 MFU13:MFU65533 LVY13:LVY65533 LMC13:LMC65533 LCG13:LCG65533 KSK13:KSK65533 KIO13:KIO65533 JYS13:JYS65533 JOW13:JOW65533 JFA13:JFA65533 IVE13:IVE65533 ILI13:ILI65533 IBM13:IBM65533 HRQ13:HRQ65533 HHU13:HHU65533 GXY13:GXY65533 GOC13:GOC65533 GEG13:GEG65533 FUK13:FUK65533 FKO13:FKO65533 FAS13:FAS65533 EQW13:EQW65533 EHA13:EHA65533 DXE13:DXE65533 DNI13:DNI65533 DDM13:DDM65533 CTQ13:CTQ65533 CJU13:CJU65533 BZY13:BZY65533 BQC13:BQC65533 BGG13:BGG65533 AWK13:AWK65533 AMO13:AMO65533 ACS13:ACS65533 SW13:SW65533 JA13:JA65533 E532:E533 E538:E539 E545:E546 E551:E552 E557:E558 E561:E562 E566:E567 E571:E572 E576:E577 E582:E65533"/>
    <dataValidation allowBlank="1" showInputMessage="1" showErrorMessage="1" prompt="Number" sqref="D65546:D131069 IZ65546:IZ131069 SV65546:SV131069 ACR65546:ACR131069 AMN65546:AMN131069 AWJ65546:AWJ131069 BGF65546:BGF131069 BQB65546:BQB131069 BZX65546:BZX131069 CJT65546:CJT131069 CTP65546:CTP131069 DDL65546:DDL131069 DNH65546:DNH131069 DXD65546:DXD131069 EGZ65546:EGZ131069 EQV65546:EQV131069 FAR65546:FAR131069 FKN65546:FKN131069 FUJ65546:FUJ131069 GEF65546:GEF131069 GOB65546:GOB131069 GXX65546:GXX131069 HHT65546:HHT131069 HRP65546:HRP131069 IBL65546:IBL131069 ILH65546:ILH131069 IVD65546:IVD131069 JEZ65546:JEZ131069 JOV65546:JOV131069 JYR65546:JYR131069 KIN65546:KIN131069 KSJ65546:KSJ131069 LCF65546:LCF131069 LMB65546:LMB131069 LVX65546:LVX131069 MFT65546:MFT131069 MPP65546:MPP131069 MZL65546:MZL131069 NJH65546:NJH131069 NTD65546:NTD131069 OCZ65546:OCZ131069 OMV65546:OMV131069 OWR65546:OWR131069 PGN65546:PGN131069 PQJ65546:PQJ131069 QAF65546:QAF131069 QKB65546:QKB131069 QTX65546:QTX131069 RDT65546:RDT131069 RNP65546:RNP131069 RXL65546:RXL131069 SHH65546:SHH131069 SRD65546:SRD131069 TAZ65546:TAZ131069 TKV65546:TKV131069 TUR65546:TUR131069 UEN65546:UEN131069 UOJ65546:UOJ131069 UYF65546:UYF131069 VIB65546:VIB131069 VRX65546:VRX131069 WBT65546:WBT131069 WLP65546:WLP131069 WVL65546:WVL131069 D131082:D196605 IZ131082:IZ196605 SV131082:SV196605 ACR131082:ACR196605 AMN131082:AMN196605 AWJ131082:AWJ196605 BGF131082:BGF196605 BQB131082:BQB196605 BZX131082:BZX196605 CJT131082:CJT196605 CTP131082:CTP196605 DDL131082:DDL196605 DNH131082:DNH196605 DXD131082:DXD196605 EGZ131082:EGZ196605 EQV131082:EQV196605 FAR131082:FAR196605 FKN131082:FKN196605 FUJ131082:FUJ196605 GEF131082:GEF196605 GOB131082:GOB196605 GXX131082:GXX196605 HHT131082:HHT196605 HRP131082:HRP196605 IBL131082:IBL196605 ILH131082:ILH196605 IVD131082:IVD196605 JEZ131082:JEZ196605 JOV131082:JOV196605 JYR131082:JYR196605 KIN131082:KIN196605 KSJ131082:KSJ196605 LCF131082:LCF196605 LMB131082:LMB196605 LVX131082:LVX196605 MFT131082:MFT196605 MPP131082:MPP196605 MZL131082:MZL196605 NJH131082:NJH196605 NTD131082:NTD196605 OCZ131082:OCZ196605 OMV131082:OMV196605 OWR131082:OWR196605 PGN131082:PGN196605 PQJ131082:PQJ196605 QAF131082:QAF196605 QKB131082:QKB196605 QTX131082:QTX196605 RDT131082:RDT196605 RNP131082:RNP196605 RXL131082:RXL196605 SHH131082:SHH196605 SRD131082:SRD196605 TAZ131082:TAZ196605 TKV131082:TKV196605 TUR131082:TUR196605 UEN131082:UEN196605 UOJ131082:UOJ196605 UYF131082:UYF196605 VIB131082:VIB196605 VRX131082:VRX196605 WBT131082:WBT196605 WLP131082:WLP196605 WVL131082:WVL196605 D196618:D262141 IZ196618:IZ262141 SV196618:SV262141 ACR196618:ACR262141 AMN196618:AMN262141 AWJ196618:AWJ262141 BGF196618:BGF262141 BQB196618:BQB262141 BZX196618:BZX262141 CJT196618:CJT262141 CTP196618:CTP262141 DDL196618:DDL262141 DNH196618:DNH262141 DXD196618:DXD262141 EGZ196618:EGZ262141 EQV196618:EQV262141 FAR196618:FAR262141 FKN196618:FKN262141 FUJ196618:FUJ262141 GEF196618:GEF262141 GOB196618:GOB262141 GXX196618:GXX262141 HHT196618:HHT262141 HRP196618:HRP262141 IBL196618:IBL262141 ILH196618:ILH262141 IVD196618:IVD262141 JEZ196618:JEZ262141 JOV196618:JOV262141 JYR196618:JYR262141 KIN196618:KIN262141 KSJ196618:KSJ262141 LCF196618:LCF262141 LMB196618:LMB262141 LVX196618:LVX262141 MFT196618:MFT262141 MPP196618:MPP262141 MZL196618:MZL262141 NJH196618:NJH262141 NTD196618:NTD262141 OCZ196618:OCZ262141 OMV196618:OMV262141 OWR196618:OWR262141 PGN196618:PGN262141 PQJ196618:PQJ262141 QAF196618:QAF262141 QKB196618:QKB262141 QTX196618:QTX262141 RDT196618:RDT262141 RNP196618:RNP262141 RXL196618:RXL262141 SHH196618:SHH262141 SRD196618:SRD262141 TAZ196618:TAZ262141 TKV196618:TKV262141 TUR196618:TUR262141 UEN196618:UEN262141 UOJ196618:UOJ262141 UYF196618:UYF262141 VIB196618:VIB262141 VRX196618:VRX262141 WBT196618:WBT262141 WLP196618:WLP262141 WVL196618:WVL262141 D262154:D327677 IZ262154:IZ327677 SV262154:SV327677 ACR262154:ACR327677 AMN262154:AMN327677 AWJ262154:AWJ327677 BGF262154:BGF327677 BQB262154:BQB327677 BZX262154:BZX327677 CJT262154:CJT327677 CTP262154:CTP327677 DDL262154:DDL327677 DNH262154:DNH327677 DXD262154:DXD327677 EGZ262154:EGZ327677 EQV262154:EQV327677 FAR262154:FAR327677 FKN262154:FKN327677 FUJ262154:FUJ327677 GEF262154:GEF327677 GOB262154:GOB327677 GXX262154:GXX327677 HHT262154:HHT327677 HRP262154:HRP327677 IBL262154:IBL327677 ILH262154:ILH327677 IVD262154:IVD327677 JEZ262154:JEZ327677 JOV262154:JOV327677 JYR262154:JYR327677 KIN262154:KIN327677 KSJ262154:KSJ327677 LCF262154:LCF327677 LMB262154:LMB327677 LVX262154:LVX327677 MFT262154:MFT327677 MPP262154:MPP327677 MZL262154:MZL327677 NJH262154:NJH327677 NTD262154:NTD327677 OCZ262154:OCZ327677 OMV262154:OMV327677 OWR262154:OWR327677 PGN262154:PGN327677 PQJ262154:PQJ327677 QAF262154:QAF327677 QKB262154:QKB327677 QTX262154:QTX327677 RDT262154:RDT327677 RNP262154:RNP327677 RXL262154:RXL327677 SHH262154:SHH327677 SRD262154:SRD327677 TAZ262154:TAZ327677 TKV262154:TKV327677 TUR262154:TUR327677 UEN262154:UEN327677 UOJ262154:UOJ327677 UYF262154:UYF327677 VIB262154:VIB327677 VRX262154:VRX327677 WBT262154:WBT327677 WLP262154:WLP327677 WVL262154:WVL327677 D327690:D393213 IZ327690:IZ393213 SV327690:SV393213 ACR327690:ACR393213 AMN327690:AMN393213 AWJ327690:AWJ393213 BGF327690:BGF393213 BQB327690:BQB393213 BZX327690:BZX393213 CJT327690:CJT393213 CTP327690:CTP393213 DDL327690:DDL393213 DNH327690:DNH393213 DXD327690:DXD393213 EGZ327690:EGZ393213 EQV327690:EQV393213 FAR327690:FAR393213 FKN327690:FKN393213 FUJ327690:FUJ393213 GEF327690:GEF393213 GOB327690:GOB393213 GXX327690:GXX393213 HHT327690:HHT393213 HRP327690:HRP393213 IBL327690:IBL393213 ILH327690:ILH393213 IVD327690:IVD393213 JEZ327690:JEZ393213 JOV327690:JOV393213 JYR327690:JYR393213 KIN327690:KIN393213 KSJ327690:KSJ393213 LCF327690:LCF393213 LMB327690:LMB393213 LVX327690:LVX393213 MFT327690:MFT393213 MPP327690:MPP393213 MZL327690:MZL393213 NJH327690:NJH393213 NTD327690:NTD393213 OCZ327690:OCZ393213 OMV327690:OMV393213 OWR327690:OWR393213 PGN327690:PGN393213 PQJ327690:PQJ393213 QAF327690:QAF393213 QKB327690:QKB393213 QTX327690:QTX393213 RDT327690:RDT393213 RNP327690:RNP393213 RXL327690:RXL393213 SHH327690:SHH393213 SRD327690:SRD393213 TAZ327690:TAZ393213 TKV327690:TKV393213 TUR327690:TUR393213 UEN327690:UEN393213 UOJ327690:UOJ393213 UYF327690:UYF393213 VIB327690:VIB393213 VRX327690:VRX393213 WBT327690:WBT393213 WLP327690:WLP393213 WVL327690:WVL393213 D393226:D458749 IZ393226:IZ458749 SV393226:SV458749 ACR393226:ACR458749 AMN393226:AMN458749 AWJ393226:AWJ458749 BGF393226:BGF458749 BQB393226:BQB458749 BZX393226:BZX458749 CJT393226:CJT458749 CTP393226:CTP458749 DDL393226:DDL458749 DNH393226:DNH458749 DXD393226:DXD458749 EGZ393226:EGZ458749 EQV393226:EQV458749 FAR393226:FAR458749 FKN393226:FKN458749 FUJ393226:FUJ458749 GEF393226:GEF458749 GOB393226:GOB458749 GXX393226:GXX458749 HHT393226:HHT458749 HRP393226:HRP458749 IBL393226:IBL458749 ILH393226:ILH458749 IVD393226:IVD458749 JEZ393226:JEZ458749 JOV393226:JOV458749 JYR393226:JYR458749 KIN393226:KIN458749 KSJ393226:KSJ458749 LCF393226:LCF458749 LMB393226:LMB458749 LVX393226:LVX458749 MFT393226:MFT458749 MPP393226:MPP458749 MZL393226:MZL458749 NJH393226:NJH458749 NTD393226:NTD458749 OCZ393226:OCZ458749 OMV393226:OMV458749 OWR393226:OWR458749 PGN393226:PGN458749 PQJ393226:PQJ458749 QAF393226:QAF458749 QKB393226:QKB458749 QTX393226:QTX458749 RDT393226:RDT458749 RNP393226:RNP458749 RXL393226:RXL458749 SHH393226:SHH458749 SRD393226:SRD458749 TAZ393226:TAZ458749 TKV393226:TKV458749 TUR393226:TUR458749 UEN393226:UEN458749 UOJ393226:UOJ458749 UYF393226:UYF458749 VIB393226:VIB458749 VRX393226:VRX458749 WBT393226:WBT458749 WLP393226:WLP458749 WVL393226:WVL458749 D458762:D524285 IZ458762:IZ524285 SV458762:SV524285 ACR458762:ACR524285 AMN458762:AMN524285 AWJ458762:AWJ524285 BGF458762:BGF524285 BQB458762:BQB524285 BZX458762:BZX524285 CJT458762:CJT524285 CTP458762:CTP524285 DDL458762:DDL524285 DNH458762:DNH524285 DXD458762:DXD524285 EGZ458762:EGZ524285 EQV458762:EQV524285 FAR458762:FAR524285 FKN458762:FKN524285 FUJ458762:FUJ524285 GEF458762:GEF524285 GOB458762:GOB524285 GXX458762:GXX524285 HHT458762:HHT524285 HRP458762:HRP524285 IBL458762:IBL524285 ILH458762:ILH524285 IVD458762:IVD524285 JEZ458762:JEZ524285 JOV458762:JOV524285 JYR458762:JYR524285 KIN458762:KIN524285 KSJ458762:KSJ524285 LCF458762:LCF524285 LMB458762:LMB524285 LVX458762:LVX524285 MFT458762:MFT524285 MPP458762:MPP524285 MZL458762:MZL524285 NJH458762:NJH524285 NTD458762:NTD524285 OCZ458762:OCZ524285 OMV458762:OMV524285 OWR458762:OWR524285 PGN458762:PGN524285 PQJ458762:PQJ524285 QAF458762:QAF524285 QKB458762:QKB524285 QTX458762:QTX524285 RDT458762:RDT524285 RNP458762:RNP524285 RXL458762:RXL524285 SHH458762:SHH524285 SRD458762:SRD524285 TAZ458762:TAZ524285 TKV458762:TKV524285 TUR458762:TUR524285 UEN458762:UEN524285 UOJ458762:UOJ524285 UYF458762:UYF524285 VIB458762:VIB524285 VRX458762:VRX524285 WBT458762:WBT524285 WLP458762:WLP524285 WVL458762:WVL524285 D524298:D589821 IZ524298:IZ589821 SV524298:SV589821 ACR524298:ACR589821 AMN524298:AMN589821 AWJ524298:AWJ589821 BGF524298:BGF589821 BQB524298:BQB589821 BZX524298:BZX589821 CJT524298:CJT589821 CTP524298:CTP589821 DDL524298:DDL589821 DNH524298:DNH589821 DXD524298:DXD589821 EGZ524298:EGZ589821 EQV524298:EQV589821 FAR524298:FAR589821 FKN524298:FKN589821 FUJ524298:FUJ589821 GEF524298:GEF589821 GOB524298:GOB589821 GXX524298:GXX589821 HHT524298:HHT589821 HRP524298:HRP589821 IBL524298:IBL589821 ILH524298:ILH589821 IVD524298:IVD589821 JEZ524298:JEZ589821 JOV524298:JOV589821 JYR524298:JYR589821 KIN524298:KIN589821 KSJ524298:KSJ589821 LCF524298:LCF589821 LMB524298:LMB589821 LVX524298:LVX589821 MFT524298:MFT589821 MPP524298:MPP589821 MZL524298:MZL589821 NJH524298:NJH589821 NTD524298:NTD589821 OCZ524298:OCZ589821 OMV524298:OMV589821 OWR524298:OWR589821 PGN524298:PGN589821 PQJ524298:PQJ589821 QAF524298:QAF589821 QKB524298:QKB589821 QTX524298:QTX589821 RDT524298:RDT589821 RNP524298:RNP589821 RXL524298:RXL589821 SHH524298:SHH589821 SRD524298:SRD589821 TAZ524298:TAZ589821 TKV524298:TKV589821 TUR524298:TUR589821 UEN524298:UEN589821 UOJ524298:UOJ589821 UYF524298:UYF589821 VIB524298:VIB589821 VRX524298:VRX589821 WBT524298:WBT589821 WLP524298:WLP589821 WVL524298:WVL589821 D589834:D655357 IZ589834:IZ655357 SV589834:SV655357 ACR589834:ACR655357 AMN589834:AMN655357 AWJ589834:AWJ655357 BGF589834:BGF655357 BQB589834:BQB655357 BZX589834:BZX655357 CJT589834:CJT655357 CTP589834:CTP655357 DDL589834:DDL655357 DNH589834:DNH655357 DXD589834:DXD655357 EGZ589834:EGZ655357 EQV589834:EQV655357 FAR589834:FAR655357 FKN589834:FKN655357 FUJ589834:FUJ655357 GEF589834:GEF655357 GOB589834:GOB655357 GXX589834:GXX655357 HHT589834:HHT655357 HRP589834:HRP655357 IBL589834:IBL655357 ILH589834:ILH655357 IVD589834:IVD655357 JEZ589834:JEZ655357 JOV589834:JOV655357 JYR589834:JYR655357 KIN589834:KIN655357 KSJ589834:KSJ655357 LCF589834:LCF655357 LMB589834:LMB655357 LVX589834:LVX655357 MFT589834:MFT655357 MPP589834:MPP655357 MZL589834:MZL655357 NJH589834:NJH655357 NTD589834:NTD655357 OCZ589834:OCZ655357 OMV589834:OMV655357 OWR589834:OWR655357 PGN589834:PGN655357 PQJ589834:PQJ655357 QAF589834:QAF655357 QKB589834:QKB655357 QTX589834:QTX655357 RDT589834:RDT655357 RNP589834:RNP655357 RXL589834:RXL655357 SHH589834:SHH655357 SRD589834:SRD655357 TAZ589834:TAZ655357 TKV589834:TKV655357 TUR589834:TUR655357 UEN589834:UEN655357 UOJ589834:UOJ655357 UYF589834:UYF655357 VIB589834:VIB655357 VRX589834:VRX655357 WBT589834:WBT655357 WLP589834:WLP655357 WVL589834:WVL655357 D655370:D720893 IZ655370:IZ720893 SV655370:SV720893 ACR655370:ACR720893 AMN655370:AMN720893 AWJ655370:AWJ720893 BGF655370:BGF720893 BQB655370:BQB720893 BZX655370:BZX720893 CJT655370:CJT720893 CTP655370:CTP720893 DDL655370:DDL720893 DNH655370:DNH720893 DXD655370:DXD720893 EGZ655370:EGZ720893 EQV655370:EQV720893 FAR655370:FAR720893 FKN655370:FKN720893 FUJ655370:FUJ720893 GEF655370:GEF720893 GOB655370:GOB720893 GXX655370:GXX720893 HHT655370:HHT720893 HRP655370:HRP720893 IBL655370:IBL720893 ILH655370:ILH720893 IVD655370:IVD720893 JEZ655370:JEZ720893 JOV655370:JOV720893 JYR655370:JYR720893 KIN655370:KIN720893 KSJ655370:KSJ720893 LCF655370:LCF720893 LMB655370:LMB720893 LVX655370:LVX720893 MFT655370:MFT720893 MPP655370:MPP720893 MZL655370:MZL720893 NJH655370:NJH720893 NTD655370:NTD720893 OCZ655370:OCZ720893 OMV655370:OMV720893 OWR655370:OWR720893 PGN655370:PGN720893 PQJ655370:PQJ720893 QAF655370:QAF720893 QKB655370:QKB720893 QTX655370:QTX720893 RDT655370:RDT720893 RNP655370:RNP720893 RXL655370:RXL720893 SHH655370:SHH720893 SRD655370:SRD720893 TAZ655370:TAZ720893 TKV655370:TKV720893 TUR655370:TUR720893 UEN655370:UEN720893 UOJ655370:UOJ720893 UYF655370:UYF720893 VIB655370:VIB720893 VRX655370:VRX720893 WBT655370:WBT720893 WLP655370:WLP720893 WVL655370:WVL720893 D720906:D786429 IZ720906:IZ786429 SV720906:SV786429 ACR720906:ACR786429 AMN720906:AMN786429 AWJ720906:AWJ786429 BGF720906:BGF786429 BQB720906:BQB786429 BZX720906:BZX786429 CJT720906:CJT786429 CTP720906:CTP786429 DDL720906:DDL786429 DNH720906:DNH786429 DXD720906:DXD786429 EGZ720906:EGZ786429 EQV720906:EQV786429 FAR720906:FAR786429 FKN720906:FKN786429 FUJ720906:FUJ786429 GEF720906:GEF786429 GOB720906:GOB786429 GXX720906:GXX786429 HHT720906:HHT786429 HRP720906:HRP786429 IBL720906:IBL786429 ILH720906:ILH786429 IVD720906:IVD786429 JEZ720906:JEZ786429 JOV720906:JOV786429 JYR720906:JYR786429 KIN720906:KIN786429 KSJ720906:KSJ786429 LCF720906:LCF786429 LMB720906:LMB786429 LVX720906:LVX786429 MFT720906:MFT786429 MPP720906:MPP786429 MZL720906:MZL786429 NJH720906:NJH786429 NTD720906:NTD786429 OCZ720906:OCZ786429 OMV720906:OMV786429 OWR720906:OWR786429 PGN720906:PGN786429 PQJ720906:PQJ786429 QAF720906:QAF786429 QKB720906:QKB786429 QTX720906:QTX786429 RDT720906:RDT786429 RNP720906:RNP786429 RXL720906:RXL786429 SHH720906:SHH786429 SRD720906:SRD786429 TAZ720906:TAZ786429 TKV720906:TKV786429 TUR720906:TUR786429 UEN720906:UEN786429 UOJ720906:UOJ786429 UYF720906:UYF786429 VIB720906:VIB786429 VRX720906:VRX786429 WBT720906:WBT786429 WLP720906:WLP786429 WVL720906:WVL786429 D786442:D851965 IZ786442:IZ851965 SV786442:SV851965 ACR786442:ACR851965 AMN786442:AMN851965 AWJ786442:AWJ851965 BGF786442:BGF851965 BQB786442:BQB851965 BZX786442:BZX851965 CJT786442:CJT851965 CTP786442:CTP851965 DDL786442:DDL851965 DNH786442:DNH851965 DXD786442:DXD851965 EGZ786442:EGZ851965 EQV786442:EQV851965 FAR786442:FAR851965 FKN786442:FKN851965 FUJ786442:FUJ851965 GEF786442:GEF851965 GOB786442:GOB851965 GXX786442:GXX851965 HHT786442:HHT851965 HRP786442:HRP851965 IBL786442:IBL851965 ILH786442:ILH851965 IVD786442:IVD851965 JEZ786442:JEZ851965 JOV786442:JOV851965 JYR786442:JYR851965 KIN786442:KIN851965 KSJ786442:KSJ851965 LCF786442:LCF851965 LMB786442:LMB851965 LVX786442:LVX851965 MFT786442:MFT851965 MPP786442:MPP851965 MZL786442:MZL851965 NJH786442:NJH851965 NTD786442:NTD851965 OCZ786442:OCZ851965 OMV786442:OMV851965 OWR786442:OWR851965 PGN786442:PGN851965 PQJ786442:PQJ851965 QAF786442:QAF851965 QKB786442:QKB851965 QTX786442:QTX851965 RDT786442:RDT851965 RNP786442:RNP851965 RXL786442:RXL851965 SHH786442:SHH851965 SRD786442:SRD851965 TAZ786442:TAZ851965 TKV786442:TKV851965 TUR786442:TUR851965 UEN786442:UEN851965 UOJ786442:UOJ851965 UYF786442:UYF851965 VIB786442:VIB851965 VRX786442:VRX851965 WBT786442:WBT851965 WLP786442:WLP851965 WVL786442:WVL851965 D851978:D917501 IZ851978:IZ917501 SV851978:SV917501 ACR851978:ACR917501 AMN851978:AMN917501 AWJ851978:AWJ917501 BGF851978:BGF917501 BQB851978:BQB917501 BZX851978:BZX917501 CJT851978:CJT917501 CTP851978:CTP917501 DDL851978:DDL917501 DNH851978:DNH917501 DXD851978:DXD917501 EGZ851978:EGZ917501 EQV851978:EQV917501 FAR851978:FAR917501 FKN851978:FKN917501 FUJ851978:FUJ917501 GEF851978:GEF917501 GOB851978:GOB917501 GXX851978:GXX917501 HHT851978:HHT917501 HRP851978:HRP917501 IBL851978:IBL917501 ILH851978:ILH917501 IVD851978:IVD917501 JEZ851978:JEZ917501 JOV851978:JOV917501 JYR851978:JYR917501 KIN851978:KIN917501 KSJ851978:KSJ917501 LCF851978:LCF917501 LMB851978:LMB917501 LVX851978:LVX917501 MFT851978:MFT917501 MPP851978:MPP917501 MZL851978:MZL917501 NJH851978:NJH917501 NTD851978:NTD917501 OCZ851978:OCZ917501 OMV851978:OMV917501 OWR851978:OWR917501 PGN851978:PGN917501 PQJ851978:PQJ917501 QAF851978:QAF917501 QKB851978:QKB917501 QTX851978:QTX917501 RDT851978:RDT917501 RNP851978:RNP917501 RXL851978:RXL917501 SHH851978:SHH917501 SRD851978:SRD917501 TAZ851978:TAZ917501 TKV851978:TKV917501 TUR851978:TUR917501 UEN851978:UEN917501 UOJ851978:UOJ917501 UYF851978:UYF917501 VIB851978:VIB917501 VRX851978:VRX917501 WBT851978:WBT917501 WLP851978:WLP917501 WVL851978:WVL917501 D917514:D983037 IZ917514:IZ983037 SV917514:SV983037 ACR917514:ACR983037 AMN917514:AMN983037 AWJ917514:AWJ983037 BGF917514:BGF983037 BQB917514:BQB983037 BZX917514:BZX983037 CJT917514:CJT983037 CTP917514:CTP983037 DDL917514:DDL983037 DNH917514:DNH983037 DXD917514:DXD983037 EGZ917514:EGZ983037 EQV917514:EQV983037 FAR917514:FAR983037 FKN917514:FKN983037 FUJ917514:FUJ983037 GEF917514:GEF983037 GOB917514:GOB983037 GXX917514:GXX983037 HHT917514:HHT983037 HRP917514:HRP983037 IBL917514:IBL983037 ILH917514:ILH983037 IVD917514:IVD983037 JEZ917514:JEZ983037 JOV917514:JOV983037 JYR917514:JYR983037 KIN917514:KIN983037 KSJ917514:KSJ983037 LCF917514:LCF983037 LMB917514:LMB983037 LVX917514:LVX983037 MFT917514:MFT983037 MPP917514:MPP983037 MZL917514:MZL983037 NJH917514:NJH983037 NTD917514:NTD983037 OCZ917514:OCZ983037 OMV917514:OMV983037 OWR917514:OWR983037 PGN917514:PGN983037 PQJ917514:PQJ983037 QAF917514:QAF983037 QKB917514:QKB983037 QTX917514:QTX983037 RDT917514:RDT983037 RNP917514:RNP983037 RXL917514:RXL983037 SHH917514:SHH983037 SRD917514:SRD983037 TAZ917514:TAZ983037 TKV917514:TKV983037 TUR917514:TUR983037 UEN917514:UEN983037 UOJ917514:UOJ983037 UYF917514:UYF983037 VIB917514:VIB983037 VRX917514:VRX983037 WBT917514:WBT983037 WLP917514:WLP983037 WVL917514:WVL983037 D983050:D1048576 IZ983050:IZ1048576 SV983050:SV1048576 ACR983050:ACR1048576 AMN983050:AMN1048576 AWJ983050:AWJ1048576 BGF983050:BGF1048576 BQB983050:BQB1048576 BZX983050:BZX1048576 CJT983050:CJT1048576 CTP983050:CTP1048576 DDL983050:DDL1048576 DNH983050:DNH1048576 DXD983050:DXD1048576 EGZ983050:EGZ1048576 EQV983050:EQV1048576 FAR983050:FAR1048576 FKN983050:FKN1048576 FUJ983050:FUJ1048576 GEF983050:GEF1048576 GOB983050:GOB1048576 GXX983050:GXX1048576 HHT983050:HHT1048576 HRP983050:HRP1048576 IBL983050:IBL1048576 ILH983050:ILH1048576 IVD983050:IVD1048576 JEZ983050:JEZ1048576 JOV983050:JOV1048576 JYR983050:JYR1048576 KIN983050:KIN1048576 KSJ983050:KSJ1048576 LCF983050:LCF1048576 LMB983050:LMB1048576 LVX983050:LVX1048576 MFT983050:MFT1048576 MPP983050:MPP1048576 MZL983050:MZL1048576 NJH983050:NJH1048576 NTD983050:NTD1048576 OCZ983050:OCZ1048576 OMV983050:OMV1048576 OWR983050:OWR1048576 PGN983050:PGN1048576 PQJ983050:PQJ1048576 QAF983050:QAF1048576 QKB983050:QKB1048576 QTX983050:QTX1048576 RDT983050:RDT1048576 RNP983050:RNP1048576 RXL983050:RXL1048576 SHH983050:SHH1048576 SRD983050:SRD1048576 TAZ983050:TAZ1048576 TKV983050:TKV1048576 TUR983050:TUR1048576 UEN983050:UEN1048576 UOJ983050:UOJ1048576 UYF983050:UYF1048576 VIB983050:VIB1048576 VRX983050:VRX1048576 WBT983050:WBT1048576 WLP983050:WLP1048576 WVL983050:WVL1048576 D13:D14 D18:D23 D27:D28 D31:D38 D42:D50 D53:D56 D60:D63 D67:D71 D74:D78 D82:D83 D86:D88 D92:D99 D103:D112 D116:D133 D138:D143 D147:D148 D151:D153 D158:D172 D177:D178 D182:D183 D187:D188 D192:D193 D197:D198 D202:D203 D207:D208 D211:D212 D215:D222 D225:D232 D236:D242 D246:D252 D255:D256 D260:D263 D266:D270 D276:D277 D282:D283 D286:D294 D297:D298 D301:D305 D308:D309 D313:D314 D318:D319 D323:D324 D328:D329 D333:D334 D342:D343 D347:D348 D351:D352 D356:D357 D361:D362 D366:D367 D371:D372 D376:D377 D381:D382 D386:D387 D391:D392 D396:D397 D401:D402 D406:D407 D411:D412 D417:D418 D423:D424 D429:D430 D434:D435 D439:D440 D445:D446 D449:D450 D455:D456 D462:D463 D469:D470 D476:D477 D483:D484 D490:D491 D497:D498 D503:D504 D509:D510 D516:D517 D521:D522 D526:D527 WVL13:WVL65533 WLP13:WLP65533 WBT13:WBT65533 VRX13:VRX65533 VIB13:VIB65533 UYF13:UYF65533 UOJ13:UOJ65533 UEN13:UEN65533 TUR13:TUR65533 TKV13:TKV65533 TAZ13:TAZ65533 SRD13:SRD65533 SHH13:SHH65533 RXL13:RXL65533 RNP13:RNP65533 RDT13:RDT65533 QTX13:QTX65533 QKB13:QKB65533 QAF13:QAF65533 PQJ13:PQJ65533 PGN13:PGN65533 OWR13:OWR65533 OMV13:OMV65533 OCZ13:OCZ65533 NTD13:NTD65533 NJH13:NJH65533 MZL13:MZL65533 MPP13:MPP65533 MFT13:MFT65533 LVX13:LVX65533 LMB13:LMB65533 LCF13:LCF65533 KSJ13:KSJ65533 KIN13:KIN65533 JYR13:JYR65533 JOV13:JOV65533 JEZ13:JEZ65533 IVD13:IVD65533 ILH13:ILH65533 IBL13:IBL65533 HRP13:HRP65533 HHT13:HHT65533 GXX13:GXX65533 GOB13:GOB65533 GEF13:GEF65533 FUJ13:FUJ65533 FKN13:FKN65533 FAR13:FAR65533 EQV13:EQV65533 EGZ13:EGZ65533 DXD13:DXD65533 DNH13:DNH65533 DDL13:DDL65533 CTP13:CTP65533 CJT13:CJT65533 BZX13:BZX65533 BQB13:BQB65533 BGF13:BGF65533 AWJ13:AWJ65533 AMN13:AMN65533 ACR13:ACR65533 SV13:SV65533 IZ13:IZ65533 D532:D533 D538:D539 D545:D546 D551:D552 D557:D558 D561:D562 D566:D567 D571:D572 D576:D577 D582:D65533"/>
    <dataValidation allowBlank="1" showInputMessage="1" showErrorMessage="1" prompt="Breadth" sqref="F65546:F131069 JB65546:JB131069 SX65546:SX131069 ACT65546:ACT131069 AMP65546:AMP131069 AWL65546:AWL131069 BGH65546:BGH131069 BQD65546:BQD131069 BZZ65546:BZZ131069 CJV65546:CJV131069 CTR65546:CTR131069 DDN65546:DDN131069 DNJ65546:DNJ131069 DXF65546:DXF131069 EHB65546:EHB131069 EQX65546:EQX131069 FAT65546:FAT131069 FKP65546:FKP131069 FUL65546:FUL131069 GEH65546:GEH131069 GOD65546:GOD131069 GXZ65546:GXZ131069 HHV65546:HHV131069 HRR65546:HRR131069 IBN65546:IBN131069 ILJ65546:ILJ131069 IVF65546:IVF131069 JFB65546:JFB131069 JOX65546:JOX131069 JYT65546:JYT131069 KIP65546:KIP131069 KSL65546:KSL131069 LCH65546:LCH131069 LMD65546:LMD131069 LVZ65546:LVZ131069 MFV65546:MFV131069 MPR65546:MPR131069 MZN65546:MZN131069 NJJ65546:NJJ131069 NTF65546:NTF131069 ODB65546:ODB131069 OMX65546:OMX131069 OWT65546:OWT131069 PGP65546:PGP131069 PQL65546:PQL131069 QAH65546:QAH131069 QKD65546:QKD131069 QTZ65546:QTZ131069 RDV65546:RDV131069 RNR65546:RNR131069 RXN65546:RXN131069 SHJ65546:SHJ131069 SRF65546:SRF131069 TBB65546:TBB131069 TKX65546:TKX131069 TUT65546:TUT131069 UEP65546:UEP131069 UOL65546:UOL131069 UYH65546:UYH131069 VID65546:VID131069 VRZ65546:VRZ131069 WBV65546:WBV131069 WLR65546:WLR131069 WVN65546:WVN131069 F131082:F196605 JB131082:JB196605 SX131082:SX196605 ACT131082:ACT196605 AMP131082:AMP196605 AWL131082:AWL196605 BGH131082:BGH196605 BQD131082:BQD196605 BZZ131082:BZZ196605 CJV131082:CJV196605 CTR131082:CTR196605 DDN131082:DDN196605 DNJ131082:DNJ196605 DXF131082:DXF196605 EHB131082:EHB196605 EQX131082:EQX196605 FAT131082:FAT196605 FKP131082:FKP196605 FUL131082:FUL196605 GEH131082:GEH196605 GOD131082:GOD196605 GXZ131082:GXZ196605 HHV131082:HHV196605 HRR131082:HRR196605 IBN131082:IBN196605 ILJ131082:ILJ196605 IVF131082:IVF196605 JFB131082:JFB196605 JOX131082:JOX196605 JYT131082:JYT196605 KIP131082:KIP196605 KSL131082:KSL196605 LCH131082:LCH196605 LMD131082:LMD196605 LVZ131082:LVZ196605 MFV131082:MFV196605 MPR131082:MPR196605 MZN131082:MZN196605 NJJ131082:NJJ196605 NTF131082:NTF196605 ODB131082:ODB196605 OMX131082:OMX196605 OWT131082:OWT196605 PGP131082:PGP196605 PQL131082:PQL196605 QAH131082:QAH196605 QKD131082:QKD196605 QTZ131082:QTZ196605 RDV131082:RDV196605 RNR131082:RNR196605 RXN131082:RXN196605 SHJ131082:SHJ196605 SRF131082:SRF196605 TBB131082:TBB196605 TKX131082:TKX196605 TUT131082:TUT196605 UEP131082:UEP196605 UOL131082:UOL196605 UYH131082:UYH196605 VID131082:VID196605 VRZ131082:VRZ196605 WBV131082:WBV196605 WLR131082:WLR196605 WVN131082:WVN196605 F196618:F262141 JB196618:JB262141 SX196618:SX262141 ACT196618:ACT262141 AMP196618:AMP262141 AWL196618:AWL262141 BGH196618:BGH262141 BQD196618:BQD262141 BZZ196618:BZZ262141 CJV196618:CJV262141 CTR196618:CTR262141 DDN196618:DDN262141 DNJ196618:DNJ262141 DXF196618:DXF262141 EHB196618:EHB262141 EQX196618:EQX262141 FAT196618:FAT262141 FKP196618:FKP262141 FUL196618:FUL262141 GEH196618:GEH262141 GOD196618:GOD262141 GXZ196618:GXZ262141 HHV196618:HHV262141 HRR196618:HRR262141 IBN196618:IBN262141 ILJ196618:ILJ262141 IVF196618:IVF262141 JFB196618:JFB262141 JOX196618:JOX262141 JYT196618:JYT262141 KIP196618:KIP262141 KSL196618:KSL262141 LCH196618:LCH262141 LMD196618:LMD262141 LVZ196618:LVZ262141 MFV196618:MFV262141 MPR196618:MPR262141 MZN196618:MZN262141 NJJ196618:NJJ262141 NTF196618:NTF262141 ODB196618:ODB262141 OMX196618:OMX262141 OWT196618:OWT262141 PGP196618:PGP262141 PQL196618:PQL262141 QAH196618:QAH262141 QKD196618:QKD262141 QTZ196618:QTZ262141 RDV196618:RDV262141 RNR196618:RNR262141 RXN196618:RXN262141 SHJ196618:SHJ262141 SRF196618:SRF262141 TBB196618:TBB262141 TKX196618:TKX262141 TUT196618:TUT262141 UEP196618:UEP262141 UOL196618:UOL262141 UYH196618:UYH262141 VID196618:VID262141 VRZ196618:VRZ262141 WBV196618:WBV262141 WLR196618:WLR262141 WVN196618:WVN262141 F262154:F327677 JB262154:JB327677 SX262154:SX327677 ACT262154:ACT327677 AMP262154:AMP327677 AWL262154:AWL327677 BGH262154:BGH327677 BQD262154:BQD327677 BZZ262154:BZZ327677 CJV262154:CJV327677 CTR262154:CTR327677 DDN262154:DDN327677 DNJ262154:DNJ327677 DXF262154:DXF327677 EHB262154:EHB327677 EQX262154:EQX327677 FAT262154:FAT327677 FKP262154:FKP327677 FUL262154:FUL327677 GEH262154:GEH327677 GOD262154:GOD327677 GXZ262154:GXZ327677 HHV262154:HHV327677 HRR262154:HRR327677 IBN262154:IBN327677 ILJ262154:ILJ327677 IVF262154:IVF327677 JFB262154:JFB327677 JOX262154:JOX327677 JYT262154:JYT327677 KIP262154:KIP327677 KSL262154:KSL327677 LCH262154:LCH327677 LMD262154:LMD327677 LVZ262154:LVZ327677 MFV262154:MFV327677 MPR262154:MPR327677 MZN262154:MZN327677 NJJ262154:NJJ327677 NTF262154:NTF327677 ODB262154:ODB327677 OMX262154:OMX327677 OWT262154:OWT327677 PGP262154:PGP327677 PQL262154:PQL327677 QAH262154:QAH327677 QKD262154:QKD327677 QTZ262154:QTZ327677 RDV262154:RDV327677 RNR262154:RNR327677 RXN262154:RXN327677 SHJ262154:SHJ327677 SRF262154:SRF327677 TBB262154:TBB327677 TKX262154:TKX327677 TUT262154:TUT327677 UEP262154:UEP327677 UOL262154:UOL327677 UYH262154:UYH327677 VID262154:VID327677 VRZ262154:VRZ327677 WBV262154:WBV327677 WLR262154:WLR327677 WVN262154:WVN327677 F327690:F393213 JB327690:JB393213 SX327690:SX393213 ACT327690:ACT393213 AMP327690:AMP393213 AWL327690:AWL393213 BGH327690:BGH393213 BQD327690:BQD393213 BZZ327690:BZZ393213 CJV327690:CJV393213 CTR327690:CTR393213 DDN327690:DDN393213 DNJ327690:DNJ393213 DXF327690:DXF393213 EHB327690:EHB393213 EQX327690:EQX393213 FAT327690:FAT393213 FKP327690:FKP393213 FUL327690:FUL393213 GEH327690:GEH393213 GOD327690:GOD393213 GXZ327690:GXZ393213 HHV327690:HHV393213 HRR327690:HRR393213 IBN327690:IBN393213 ILJ327690:ILJ393213 IVF327690:IVF393213 JFB327690:JFB393213 JOX327690:JOX393213 JYT327690:JYT393213 KIP327690:KIP393213 KSL327690:KSL393213 LCH327690:LCH393213 LMD327690:LMD393213 LVZ327690:LVZ393213 MFV327690:MFV393213 MPR327690:MPR393213 MZN327690:MZN393213 NJJ327690:NJJ393213 NTF327690:NTF393213 ODB327690:ODB393213 OMX327690:OMX393213 OWT327690:OWT393213 PGP327690:PGP393213 PQL327690:PQL393213 QAH327690:QAH393213 QKD327690:QKD393213 QTZ327690:QTZ393213 RDV327690:RDV393213 RNR327690:RNR393213 RXN327690:RXN393213 SHJ327690:SHJ393213 SRF327690:SRF393213 TBB327690:TBB393213 TKX327690:TKX393213 TUT327690:TUT393213 UEP327690:UEP393213 UOL327690:UOL393213 UYH327690:UYH393213 VID327690:VID393213 VRZ327690:VRZ393213 WBV327690:WBV393213 WLR327690:WLR393213 WVN327690:WVN393213 F393226:F458749 JB393226:JB458749 SX393226:SX458749 ACT393226:ACT458749 AMP393226:AMP458749 AWL393226:AWL458749 BGH393226:BGH458749 BQD393226:BQD458749 BZZ393226:BZZ458749 CJV393226:CJV458749 CTR393226:CTR458749 DDN393226:DDN458749 DNJ393226:DNJ458749 DXF393226:DXF458749 EHB393226:EHB458749 EQX393226:EQX458749 FAT393226:FAT458749 FKP393226:FKP458749 FUL393226:FUL458749 GEH393226:GEH458749 GOD393226:GOD458749 GXZ393226:GXZ458749 HHV393226:HHV458749 HRR393226:HRR458749 IBN393226:IBN458749 ILJ393226:ILJ458749 IVF393226:IVF458749 JFB393226:JFB458749 JOX393226:JOX458749 JYT393226:JYT458749 KIP393226:KIP458749 KSL393226:KSL458749 LCH393226:LCH458749 LMD393226:LMD458749 LVZ393226:LVZ458749 MFV393226:MFV458749 MPR393226:MPR458749 MZN393226:MZN458749 NJJ393226:NJJ458749 NTF393226:NTF458749 ODB393226:ODB458749 OMX393226:OMX458749 OWT393226:OWT458749 PGP393226:PGP458749 PQL393226:PQL458749 QAH393226:QAH458749 QKD393226:QKD458749 QTZ393226:QTZ458749 RDV393226:RDV458749 RNR393226:RNR458749 RXN393226:RXN458749 SHJ393226:SHJ458749 SRF393226:SRF458749 TBB393226:TBB458749 TKX393226:TKX458749 TUT393226:TUT458749 UEP393226:UEP458749 UOL393226:UOL458749 UYH393226:UYH458749 VID393226:VID458749 VRZ393226:VRZ458749 WBV393226:WBV458749 WLR393226:WLR458749 WVN393226:WVN458749 F458762:F524285 JB458762:JB524285 SX458762:SX524285 ACT458762:ACT524285 AMP458762:AMP524285 AWL458762:AWL524285 BGH458762:BGH524285 BQD458762:BQD524285 BZZ458762:BZZ524285 CJV458762:CJV524285 CTR458762:CTR524285 DDN458762:DDN524285 DNJ458762:DNJ524285 DXF458762:DXF524285 EHB458762:EHB524285 EQX458762:EQX524285 FAT458762:FAT524285 FKP458762:FKP524285 FUL458762:FUL524285 GEH458762:GEH524285 GOD458762:GOD524285 GXZ458762:GXZ524285 HHV458762:HHV524285 HRR458762:HRR524285 IBN458762:IBN524285 ILJ458762:ILJ524285 IVF458762:IVF524285 JFB458762:JFB524285 JOX458762:JOX524285 JYT458762:JYT524285 KIP458762:KIP524285 KSL458762:KSL524285 LCH458762:LCH524285 LMD458762:LMD524285 LVZ458762:LVZ524285 MFV458762:MFV524285 MPR458762:MPR524285 MZN458762:MZN524285 NJJ458762:NJJ524285 NTF458762:NTF524285 ODB458762:ODB524285 OMX458762:OMX524285 OWT458762:OWT524285 PGP458762:PGP524285 PQL458762:PQL524285 QAH458762:QAH524285 QKD458762:QKD524285 QTZ458762:QTZ524285 RDV458762:RDV524285 RNR458762:RNR524285 RXN458762:RXN524285 SHJ458762:SHJ524285 SRF458762:SRF524285 TBB458762:TBB524285 TKX458762:TKX524285 TUT458762:TUT524285 UEP458762:UEP524285 UOL458762:UOL524285 UYH458762:UYH524285 VID458762:VID524285 VRZ458762:VRZ524285 WBV458762:WBV524285 WLR458762:WLR524285 WVN458762:WVN524285 F524298:F589821 JB524298:JB589821 SX524298:SX589821 ACT524298:ACT589821 AMP524298:AMP589821 AWL524298:AWL589821 BGH524298:BGH589821 BQD524298:BQD589821 BZZ524298:BZZ589821 CJV524298:CJV589821 CTR524298:CTR589821 DDN524298:DDN589821 DNJ524298:DNJ589821 DXF524298:DXF589821 EHB524298:EHB589821 EQX524298:EQX589821 FAT524298:FAT589821 FKP524298:FKP589821 FUL524298:FUL589821 GEH524298:GEH589821 GOD524298:GOD589821 GXZ524298:GXZ589821 HHV524298:HHV589821 HRR524298:HRR589821 IBN524298:IBN589821 ILJ524298:ILJ589821 IVF524298:IVF589821 JFB524298:JFB589821 JOX524298:JOX589821 JYT524298:JYT589821 KIP524298:KIP589821 KSL524298:KSL589821 LCH524298:LCH589821 LMD524298:LMD589821 LVZ524298:LVZ589821 MFV524298:MFV589821 MPR524298:MPR589821 MZN524298:MZN589821 NJJ524298:NJJ589821 NTF524298:NTF589821 ODB524298:ODB589821 OMX524298:OMX589821 OWT524298:OWT589821 PGP524298:PGP589821 PQL524298:PQL589821 QAH524298:QAH589821 QKD524298:QKD589821 QTZ524298:QTZ589821 RDV524298:RDV589821 RNR524298:RNR589821 RXN524298:RXN589821 SHJ524298:SHJ589821 SRF524298:SRF589821 TBB524298:TBB589821 TKX524298:TKX589821 TUT524298:TUT589821 UEP524298:UEP589821 UOL524298:UOL589821 UYH524298:UYH589821 VID524298:VID589821 VRZ524298:VRZ589821 WBV524298:WBV589821 WLR524298:WLR589821 WVN524298:WVN589821 F589834:F655357 JB589834:JB655357 SX589834:SX655357 ACT589834:ACT655357 AMP589834:AMP655357 AWL589834:AWL655357 BGH589834:BGH655357 BQD589834:BQD655357 BZZ589834:BZZ655357 CJV589834:CJV655357 CTR589834:CTR655357 DDN589834:DDN655357 DNJ589834:DNJ655357 DXF589834:DXF655357 EHB589834:EHB655357 EQX589834:EQX655357 FAT589834:FAT655357 FKP589834:FKP655357 FUL589834:FUL655357 GEH589834:GEH655357 GOD589834:GOD655357 GXZ589834:GXZ655357 HHV589834:HHV655357 HRR589834:HRR655357 IBN589834:IBN655357 ILJ589834:ILJ655357 IVF589834:IVF655357 JFB589834:JFB655357 JOX589834:JOX655357 JYT589834:JYT655357 KIP589834:KIP655357 KSL589834:KSL655357 LCH589834:LCH655357 LMD589834:LMD655357 LVZ589834:LVZ655357 MFV589834:MFV655357 MPR589834:MPR655357 MZN589834:MZN655357 NJJ589834:NJJ655357 NTF589834:NTF655357 ODB589834:ODB655357 OMX589834:OMX655357 OWT589834:OWT655357 PGP589834:PGP655357 PQL589834:PQL655357 QAH589834:QAH655357 QKD589834:QKD655357 QTZ589834:QTZ655357 RDV589834:RDV655357 RNR589834:RNR655357 RXN589834:RXN655357 SHJ589834:SHJ655357 SRF589834:SRF655357 TBB589834:TBB655357 TKX589834:TKX655357 TUT589834:TUT655357 UEP589834:UEP655357 UOL589834:UOL655357 UYH589834:UYH655357 VID589834:VID655357 VRZ589834:VRZ655357 WBV589834:WBV655357 WLR589834:WLR655357 WVN589834:WVN655357 F655370:F720893 JB655370:JB720893 SX655370:SX720893 ACT655370:ACT720893 AMP655370:AMP720893 AWL655370:AWL720893 BGH655370:BGH720893 BQD655370:BQD720893 BZZ655370:BZZ720893 CJV655370:CJV720893 CTR655370:CTR720893 DDN655370:DDN720893 DNJ655370:DNJ720893 DXF655370:DXF720893 EHB655370:EHB720893 EQX655370:EQX720893 FAT655370:FAT720893 FKP655370:FKP720893 FUL655370:FUL720893 GEH655370:GEH720893 GOD655370:GOD720893 GXZ655370:GXZ720893 HHV655370:HHV720893 HRR655370:HRR720893 IBN655370:IBN720893 ILJ655370:ILJ720893 IVF655370:IVF720893 JFB655370:JFB720893 JOX655370:JOX720893 JYT655370:JYT720893 KIP655370:KIP720893 KSL655370:KSL720893 LCH655370:LCH720893 LMD655370:LMD720893 LVZ655370:LVZ720893 MFV655370:MFV720893 MPR655370:MPR720893 MZN655370:MZN720893 NJJ655370:NJJ720893 NTF655370:NTF720893 ODB655370:ODB720893 OMX655370:OMX720893 OWT655370:OWT720893 PGP655370:PGP720893 PQL655370:PQL720893 QAH655370:QAH720893 QKD655370:QKD720893 QTZ655370:QTZ720893 RDV655370:RDV720893 RNR655370:RNR720893 RXN655370:RXN720893 SHJ655370:SHJ720893 SRF655370:SRF720893 TBB655370:TBB720893 TKX655370:TKX720893 TUT655370:TUT720893 UEP655370:UEP720893 UOL655370:UOL720893 UYH655370:UYH720893 VID655370:VID720893 VRZ655370:VRZ720893 WBV655370:WBV720893 WLR655370:WLR720893 WVN655370:WVN720893 F720906:F786429 JB720906:JB786429 SX720906:SX786429 ACT720906:ACT786429 AMP720906:AMP786429 AWL720906:AWL786429 BGH720906:BGH786429 BQD720906:BQD786429 BZZ720906:BZZ786429 CJV720906:CJV786429 CTR720906:CTR786429 DDN720906:DDN786429 DNJ720906:DNJ786429 DXF720906:DXF786429 EHB720906:EHB786429 EQX720906:EQX786429 FAT720906:FAT786429 FKP720906:FKP786429 FUL720906:FUL786429 GEH720906:GEH786429 GOD720906:GOD786429 GXZ720906:GXZ786429 HHV720906:HHV786429 HRR720906:HRR786429 IBN720906:IBN786429 ILJ720906:ILJ786429 IVF720906:IVF786429 JFB720906:JFB786429 JOX720906:JOX786429 JYT720906:JYT786429 KIP720906:KIP786429 KSL720906:KSL786429 LCH720906:LCH786429 LMD720906:LMD786429 LVZ720906:LVZ786429 MFV720906:MFV786429 MPR720906:MPR786429 MZN720906:MZN786429 NJJ720906:NJJ786429 NTF720906:NTF786429 ODB720906:ODB786429 OMX720906:OMX786429 OWT720906:OWT786429 PGP720906:PGP786429 PQL720906:PQL786429 QAH720906:QAH786429 QKD720906:QKD786429 QTZ720906:QTZ786429 RDV720906:RDV786429 RNR720906:RNR786429 RXN720906:RXN786429 SHJ720906:SHJ786429 SRF720906:SRF786429 TBB720906:TBB786429 TKX720906:TKX786429 TUT720906:TUT786429 UEP720906:UEP786429 UOL720906:UOL786429 UYH720906:UYH786429 VID720906:VID786429 VRZ720906:VRZ786429 WBV720906:WBV786429 WLR720906:WLR786429 WVN720906:WVN786429 F786442:F851965 JB786442:JB851965 SX786442:SX851965 ACT786442:ACT851965 AMP786442:AMP851965 AWL786442:AWL851965 BGH786442:BGH851965 BQD786442:BQD851965 BZZ786442:BZZ851965 CJV786442:CJV851965 CTR786442:CTR851965 DDN786442:DDN851965 DNJ786442:DNJ851965 DXF786442:DXF851965 EHB786442:EHB851965 EQX786442:EQX851965 FAT786442:FAT851965 FKP786442:FKP851965 FUL786442:FUL851965 GEH786442:GEH851965 GOD786442:GOD851965 GXZ786442:GXZ851965 HHV786442:HHV851965 HRR786442:HRR851965 IBN786442:IBN851965 ILJ786442:ILJ851965 IVF786442:IVF851965 JFB786442:JFB851965 JOX786442:JOX851965 JYT786442:JYT851965 KIP786442:KIP851965 KSL786442:KSL851965 LCH786442:LCH851965 LMD786442:LMD851965 LVZ786442:LVZ851965 MFV786442:MFV851965 MPR786442:MPR851965 MZN786442:MZN851965 NJJ786442:NJJ851965 NTF786442:NTF851965 ODB786442:ODB851965 OMX786442:OMX851965 OWT786442:OWT851965 PGP786442:PGP851965 PQL786442:PQL851965 QAH786442:QAH851965 QKD786442:QKD851965 QTZ786442:QTZ851965 RDV786442:RDV851965 RNR786442:RNR851965 RXN786442:RXN851965 SHJ786442:SHJ851965 SRF786442:SRF851965 TBB786442:TBB851965 TKX786442:TKX851965 TUT786442:TUT851965 UEP786442:UEP851965 UOL786442:UOL851965 UYH786442:UYH851965 VID786442:VID851965 VRZ786442:VRZ851965 WBV786442:WBV851965 WLR786442:WLR851965 WVN786442:WVN851965 F851978:F917501 JB851978:JB917501 SX851978:SX917501 ACT851978:ACT917501 AMP851978:AMP917501 AWL851978:AWL917501 BGH851978:BGH917501 BQD851978:BQD917501 BZZ851978:BZZ917501 CJV851978:CJV917501 CTR851978:CTR917501 DDN851978:DDN917501 DNJ851978:DNJ917501 DXF851978:DXF917501 EHB851978:EHB917501 EQX851978:EQX917501 FAT851978:FAT917501 FKP851978:FKP917501 FUL851978:FUL917501 GEH851978:GEH917501 GOD851978:GOD917501 GXZ851978:GXZ917501 HHV851978:HHV917501 HRR851978:HRR917501 IBN851978:IBN917501 ILJ851978:ILJ917501 IVF851978:IVF917501 JFB851978:JFB917501 JOX851978:JOX917501 JYT851978:JYT917501 KIP851978:KIP917501 KSL851978:KSL917501 LCH851978:LCH917501 LMD851978:LMD917501 LVZ851978:LVZ917501 MFV851978:MFV917501 MPR851978:MPR917501 MZN851978:MZN917501 NJJ851978:NJJ917501 NTF851978:NTF917501 ODB851978:ODB917501 OMX851978:OMX917501 OWT851978:OWT917501 PGP851978:PGP917501 PQL851978:PQL917501 QAH851978:QAH917501 QKD851978:QKD917501 QTZ851978:QTZ917501 RDV851978:RDV917501 RNR851978:RNR917501 RXN851978:RXN917501 SHJ851978:SHJ917501 SRF851978:SRF917501 TBB851978:TBB917501 TKX851978:TKX917501 TUT851978:TUT917501 UEP851978:UEP917501 UOL851978:UOL917501 UYH851978:UYH917501 VID851978:VID917501 VRZ851978:VRZ917501 WBV851978:WBV917501 WLR851978:WLR917501 WVN851978:WVN917501 F917514:F983037 JB917514:JB983037 SX917514:SX983037 ACT917514:ACT983037 AMP917514:AMP983037 AWL917514:AWL983037 BGH917514:BGH983037 BQD917514:BQD983037 BZZ917514:BZZ983037 CJV917514:CJV983037 CTR917514:CTR983037 DDN917514:DDN983037 DNJ917514:DNJ983037 DXF917514:DXF983037 EHB917514:EHB983037 EQX917514:EQX983037 FAT917514:FAT983037 FKP917514:FKP983037 FUL917514:FUL983037 GEH917514:GEH983037 GOD917514:GOD983037 GXZ917514:GXZ983037 HHV917514:HHV983037 HRR917514:HRR983037 IBN917514:IBN983037 ILJ917514:ILJ983037 IVF917514:IVF983037 JFB917514:JFB983037 JOX917514:JOX983037 JYT917514:JYT983037 KIP917514:KIP983037 KSL917514:KSL983037 LCH917514:LCH983037 LMD917514:LMD983037 LVZ917514:LVZ983037 MFV917514:MFV983037 MPR917514:MPR983037 MZN917514:MZN983037 NJJ917514:NJJ983037 NTF917514:NTF983037 ODB917514:ODB983037 OMX917514:OMX983037 OWT917514:OWT983037 PGP917514:PGP983037 PQL917514:PQL983037 QAH917514:QAH983037 QKD917514:QKD983037 QTZ917514:QTZ983037 RDV917514:RDV983037 RNR917514:RNR983037 RXN917514:RXN983037 SHJ917514:SHJ983037 SRF917514:SRF983037 TBB917514:TBB983037 TKX917514:TKX983037 TUT917514:TUT983037 UEP917514:UEP983037 UOL917514:UOL983037 UYH917514:UYH983037 VID917514:VID983037 VRZ917514:VRZ983037 WBV917514:WBV983037 WLR917514:WLR983037 WVN917514:WVN983037 F983050:F1048576 JB983050:JB1048576 SX983050:SX1048576 ACT983050:ACT1048576 AMP983050:AMP1048576 AWL983050:AWL1048576 BGH983050:BGH1048576 BQD983050:BQD1048576 BZZ983050:BZZ1048576 CJV983050:CJV1048576 CTR983050:CTR1048576 DDN983050:DDN1048576 DNJ983050:DNJ1048576 DXF983050:DXF1048576 EHB983050:EHB1048576 EQX983050:EQX1048576 FAT983050:FAT1048576 FKP983050:FKP1048576 FUL983050:FUL1048576 GEH983050:GEH1048576 GOD983050:GOD1048576 GXZ983050:GXZ1048576 HHV983050:HHV1048576 HRR983050:HRR1048576 IBN983050:IBN1048576 ILJ983050:ILJ1048576 IVF983050:IVF1048576 JFB983050:JFB1048576 JOX983050:JOX1048576 JYT983050:JYT1048576 KIP983050:KIP1048576 KSL983050:KSL1048576 LCH983050:LCH1048576 LMD983050:LMD1048576 LVZ983050:LVZ1048576 MFV983050:MFV1048576 MPR983050:MPR1048576 MZN983050:MZN1048576 NJJ983050:NJJ1048576 NTF983050:NTF1048576 ODB983050:ODB1048576 OMX983050:OMX1048576 OWT983050:OWT1048576 PGP983050:PGP1048576 PQL983050:PQL1048576 QAH983050:QAH1048576 QKD983050:QKD1048576 QTZ983050:QTZ1048576 RDV983050:RDV1048576 RNR983050:RNR1048576 RXN983050:RXN1048576 SHJ983050:SHJ1048576 SRF983050:SRF1048576 TBB983050:TBB1048576 TKX983050:TKX1048576 TUT983050:TUT1048576 UEP983050:UEP1048576 UOL983050:UOL1048576 UYH983050:UYH1048576 VID983050:VID1048576 VRZ983050:VRZ1048576 WBV983050:WBV1048576 WLR983050:WLR1048576 WVN983050:WVN1048576 F13:F14 F18:F23 F27:F28 F31:F38 F42:F50 F53:F56 F60:F63 F67:F71 F74:F78 F82:F83 F86:F88 F92:F99 F103:F112 F116:F133 F138:F143 F147:F148 F151:F153 F158:F172 F177:F178 F182:F183 F187:F188 F192:F193 F197:F198 F202:F203 F207:F208 F211:F212 F215:F222 F225:F232 F236:F242 F246:F252 F255:F256 F260:F263 F266:F270 F276:F277 F282:F283 F286:F294 F297:F298 F301:F305 F308:F309 F313:F314 F318:F319 F323:F324 F328:F329 F333:F334 F342:F343 F347:F348 F351:F352 F356:F357 F361:F362 F366:F367 F371:F372 F376:F377 F381:F382 F386:F387 F391:F392 F396:F397 F401:F402 F406:F407 F411:F412 F417:F418 F423:F424 F429:F430 F434:F435 F439:F440 F445:F446 F449:F450 F455:F456 F462:F463 F469:F470 F476:F477 F483:F484 F490:F491 F497:F498 F503:F504 F509:F510 F516:F517 F521:F522 F526:F527 WVN13:WVN65533 WLR13:WLR65533 WBV13:WBV65533 VRZ13:VRZ65533 VID13:VID65533 UYH13:UYH65533 UOL13:UOL65533 UEP13:UEP65533 TUT13:TUT65533 TKX13:TKX65533 TBB13:TBB65533 SRF13:SRF65533 SHJ13:SHJ65533 RXN13:RXN65533 RNR13:RNR65533 RDV13:RDV65533 QTZ13:QTZ65533 QKD13:QKD65533 QAH13:QAH65533 PQL13:PQL65533 PGP13:PGP65533 OWT13:OWT65533 OMX13:OMX65533 ODB13:ODB65533 NTF13:NTF65533 NJJ13:NJJ65533 MZN13:MZN65533 MPR13:MPR65533 MFV13:MFV65533 LVZ13:LVZ65533 LMD13:LMD65533 LCH13:LCH65533 KSL13:KSL65533 KIP13:KIP65533 JYT13:JYT65533 JOX13:JOX65533 JFB13:JFB65533 IVF13:IVF65533 ILJ13:ILJ65533 IBN13:IBN65533 HRR13:HRR65533 HHV13:HHV65533 GXZ13:GXZ65533 GOD13:GOD65533 GEH13:GEH65533 FUL13:FUL65533 FKP13:FKP65533 FAT13:FAT65533 EQX13:EQX65533 EHB13:EHB65533 DXF13:DXF65533 DNJ13:DNJ65533 DDN13:DDN65533 CTR13:CTR65533 CJV13:CJV65533 BZZ13:BZZ65533 BQD13:BQD65533 BGH13:BGH65533 AWL13:AWL65533 AMP13:AMP65533 ACT13:ACT65533 SX13:SX65533 JB13:JB65533 F532:F533 F538:F539 F545:F546 F551:F552 F557:F558 F561:F562 F566:F567 F571:F572 F576:F577 F582:F65533"/>
    <dataValidation allowBlank="1" showInputMessage="1" showErrorMessage="1" prompt="Height" sqref="G65546:G131069 JC65546:JC131069 SY65546:SY131069 ACU65546:ACU131069 AMQ65546:AMQ131069 AWM65546:AWM131069 BGI65546:BGI131069 BQE65546:BQE131069 CAA65546:CAA131069 CJW65546:CJW131069 CTS65546:CTS131069 DDO65546:DDO131069 DNK65546:DNK131069 DXG65546:DXG131069 EHC65546:EHC131069 EQY65546:EQY131069 FAU65546:FAU131069 FKQ65546:FKQ131069 FUM65546:FUM131069 GEI65546:GEI131069 GOE65546:GOE131069 GYA65546:GYA131069 HHW65546:HHW131069 HRS65546:HRS131069 IBO65546:IBO131069 ILK65546:ILK131069 IVG65546:IVG131069 JFC65546:JFC131069 JOY65546:JOY131069 JYU65546:JYU131069 KIQ65546:KIQ131069 KSM65546:KSM131069 LCI65546:LCI131069 LME65546:LME131069 LWA65546:LWA131069 MFW65546:MFW131069 MPS65546:MPS131069 MZO65546:MZO131069 NJK65546:NJK131069 NTG65546:NTG131069 ODC65546:ODC131069 OMY65546:OMY131069 OWU65546:OWU131069 PGQ65546:PGQ131069 PQM65546:PQM131069 QAI65546:QAI131069 QKE65546:QKE131069 QUA65546:QUA131069 RDW65546:RDW131069 RNS65546:RNS131069 RXO65546:RXO131069 SHK65546:SHK131069 SRG65546:SRG131069 TBC65546:TBC131069 TKY65546:TKY131069 TUU65546:TUU131069 UEQ65546:UEQ131069 UOM65546:UOM131069 UYI65546:UYI131069 VIE65546:VIE131069 VSA65546:VSA131069 WBW65546:WBW131069 WLS65546:WLS131069 WVO65546:WVO131069 G131082:G196605 JC131082:JC196605 SY131082:SY196605 ACU131082:ACU196605 AMQ131082:AMQ196605 AWM131082:AWM196605 BGI131082:BGI196605 BQE131082:BQE196605 CAA131082:CAA196605 CJW131082:CJW196605 CTS131082:CTS196605 DDO131082:DDO196605 DNK131082:DNK196605 DXG131082:DXG196605 EHC131082:EHC196605 EQY131082:EQY196605 FAU131082:FAU196605 FKQ131082:FKQ196605 FUM131082:FUM196605 GEI131082:GEI196605 GOE131082:GOE196605 GYA131082:GYA196605 HHW131082:HHW196605 HRS131082:HRS196605 IBO131082:IBO196605 ILK131082:ILK196605 IVG131082:IVG196605 JFC131082:JFC196605 JOY131082:JOY196605 JYU131082:JYU196605 KIQ131082:KIQ196605 KSM131082:KSM196605 LCI131082:LCI196605 LME131082:LME196605 LWA131082:LWA196605 MFW131082:MFW196605 MPS131082:MPS196605 MZO131082:MZO196605 NJK131082:NJK196605 NTG131082:NTG196605 ODC131082:ODC196605 OMY131082:OMY196605 OWU131082:OWU196605 PGQ131082:PGQ196605 PQM131082:PQM196605 QAI131082:QAI196605 QKE131082:QKE196605 QUA131082:QUA196605 RDW131082:RDW196605 RNS131082:RNS196605 RXO131082:RXO196605 SHK131082:SHK196605 SRG131082:SRG196605 TBC131082:TBC196605 TKY131082:TKY196605 TUU131082:TUU196605 UEQ131082:UEQ196605 UOM131082:UOM196605 UYI131082:UYI196605 VIE131082:VIE196605 VSA131082:VSA196605 WBW131082:WBW196605 WLS131082:WLS196605 WVO131082:WVO196605 G196618:G262141 JC196618:JC262141 SY196618:SY262141 ACU196618:ACU262141 AMQ196618:AMQ262141 AWM196618:AWM262141 BGI196618:BGI262141 BQE196618:BQE262141 CAA196618:CAA262141 CJW196618:CJW262141 CTS196618:CTS262141 DDO196618:DDO262141 DNK196618:DNK262141 DXG196618:DXG262141 EHC196618:EHC262141 EQY196618:EQY262141 FAU196618:FAU262141 FKQ196618:FKQ262141 FUM196618:FUM262141 GEI196618:GEI262141 GOE196618:GOE262141 GYA196618:GYA262141 HHW196618:HHW262141 HRS196618:HRS262141 IBO196618:IBO262141 ILK196618:ILK262141 IVG196618:IVG262141 JFC196618:JFC262141 JOY196618:JOY262141 JYU196618:JYU262141 KIQ196618:KIQ262141 KSM196618:KSM262141 LCI196618:LCI262141 LME196618:LME262141 LWA196618:LWA262141 MFW196618:MFW262141 MPS196618:MPS262141 MZO196618:MZO262141 NJK196618:NJK262141 NTG196618:NTG262141 ODC196618:ODC262141 OMY196618:OMY262141 OWU196618:OWU262141 PGQ196618:PGQ262141 PQM196618:PQM262141 QAI196618:QAI262141 QKE196618:QKE262141 QUA196618:QUA262141 RDW196618:RDW262141 RNS196618:RNS262141 RXO196618:RXO262141 SHK196618:SHK262141 SRG196618:SRG262141 TBC196618:TBC262141 TKY196618:TKY262141 TUU196618:TUU262141 UEQ196618:UEQ262141 UOM196618:UOM262141 UYI196618:UYI262141 VIE196618:VIE262141 VSA196618:VSA262141 WBW196618:WBW262141 WLS196618:WLS262141 WVO196618:WVO262141 G262154:G327677 JC262154:JC327677 SY262154:SY327677 ACU262154:ACU327677 AMQ262154:AMQ327677 AWM262154:AWM327677 BGI262154:BGI327677 BQE262154:BQE327677 CAA262154:CAA327677 CJW262154:CJW327677 CTS262154:CTS327677 DDO262154:DDO327677 DNK262154:DNK327677 DXG262154:DXG327677 EHC262154:EHC327677 EQY262154:EQY327677 FAU262154:FAU327677 FKQ262154:FKQ327677 FUM262154:FUM327677 GEI262154:GEI327677 GOE262154:GOE327677 GYA262154:GYA327677 HHW262154:HHW327677 HRS262154:HRS327677 IBO262154:IBO327677 ILK262154:ILK327677 IVG262154:IVG327677 JFC262154:JFC327677 JOY262154:JOY327677 JYU262154:JYU327677 KIQ262154:KIQ327677 KSM262154:KSM327677 LCI262154:LCI327677 LME262154:LME327677 LWA262154:LWA327677 MFW262154:MFW327677 MPS262154:MPS327677 MZO262154:MZO327677 NJK262154:NJK327677 NTG262154:NTG327677 ODC262154:ODC327677 OMY262154:OMY327677 OWU262154:OWU327677 PGQ262154:PGQ327677 PQM262154:PQM327677 QAI262154:QAI327677 QKE262154:QKE327677 QUA262154:QUA327677 RDW262154:RDW327677 RNS262154:RNS327677 RXO262154:RXO327677 SHK262154:SHK327677 SRG262154:SRG327677 TBC262154:TBC327677 TKY262154:TKY327677 TUU262154:TUU327677 UEQ262154:UEQ327677 UOM262154:UOM327677 UYI262154:UYI327677 VIE262154:VIE327677 VSA262154:VSA327677 WBW262154:WBW327677 WLS262154:WLS327677 WVO262154:WVO327677 G327690:G393213 JC327690:JC393213 SY327690:SY393213 ACU327690:ACU393213 AMQ327690:AMQ393213 AWM327690:AWM393213 BGI327690:BGI393213 BQE327690:BQE393213 CAA327690:CAA393213 CJW327690:CJW393213 CTS327690:CTS393213 DDO327690:DDO393213 DNK327690:DNK393213 DXG327690:DXG393213 EHC327690:EHC393213 EQY327690:EQY393213 FAU327690:FAU393213 FKQ327690:FKQ393213 FUM327690:FUM393213 GEI327690:GEI393213 GOE327690:GOE393213 GYA327690:GYA393213 HHW327690:HHW393213 HRS327690:HRS393213 IBO327690:IBO393213 ILK327690:ILK393213 IVG327690:IVG393213 JFC327690:JFC393213 JOY327690:JOY393213 JYU327690:JYU393213 KIQ327690:KIQ393213 KSM327690:KSM393213 LCI327690:LCI393213 LME327690:LME393213 LWA327690:LWA393213 MFW327690:MFW393213 MPS327690:MPS393213 MZO327690:MZO393213 NJK327690:NJK393213 NTG327690:NTG393213 ODC327690:ODC393213 OMY327690:OMY393213 OWU327690:OWU393213 PGQ327690:PGQ393213 PQM327690:PQM393213 QAI327690:QAI393213 QKE327690:QKE393213 QUA327690:QUA393213 RDW327690:RDW393213 RNS327690:RNS393213 RXO327690:RXO393213 SHK327690:SHK393213 SRG327690:SRG393213 TBC327690:TBC393213 TKY327690:TKY393213 TUU327690:TUU393213 UEQ327690:UEQ393213 UOM327690:UOM393213 UYI327690:UYI393213 VIE327690:VIE393213 VSA327690:VSA393213 WBW327690:WBW393213 WLS327690:WLS393213 WVO327690:WVO393213 G393226:G458749 JC393226:JC458749 SY393226:SY458749 ACU393226:ACU458749 AMQ393226:AMQ458749 AWM393226:AWM458749 BGI393226:BGI458749 BQE393226:BQE458749 CAA393226:CAA458749 CJW393226:CJW458749 CTS393226:CTS458749 DDO393226:DDO458749 DNK393226:DNK458749 DXG393226:DXG458749 EHC393226:EHC458749 EQY393226:EQY458749 FAU393226:FAU458749 FKQ393226:FKQ458749 FUM393226:FUM458749 GEI393226:GEI458749 GOE393226:GOE458749 GYA393226:GYA458749 HHW393226:HHW458749 HRS393226:HRS458749 IBO393226:IBO458749 ILK393226:ILK458749 IVG393226:IVG458749 JFC393226:JFC458749 JOY393226:JOY458749 JYU393226:JYU458749 KIQ393226:KIQ458749 KSM393226:KSM458749 LCI393226:LCI458749 LME393226:LME458749 LWA393226:LWA458749 MFW393226:MFW458749 MPS393226:MPS458749 MZO393226:MZO458749 NJK393226:NJK458749 NTG393226:NTG458749 ODC393226:ODC458749 OMY393226:OMY458749 OWU393226:OWU458749 PGQ393226:PGQ458749 PQM393226:PQM458749 QAI393226:QAI458749 QKE393226:QKE458749 QUA393226:QUA458749 RDW393226:RDW458749 RNS393226:RNS458749 RXO393226:RXO458749 SHK393226:SHK458749 SRG393226:SRG458749 TBC393226:TBC458749 TKY393226:TKY458749 TUU393226:TUU458749 UEQ393226:UEQ458749 UOM393226:UOM458749 UYI393226:UYI458749 VIE393226:VIE458749 VSA393226:VSA458749 WBW393226:WBW458749 WLS393226:WLS458749 WVO393226:WVO458749 G458762:G524285 JC458762:JC524285 SY458762:SY524285 ACU458762:ACU524285 AMQ458762:AMQ524285 AWM458762:AWM524285 BGI458762:BGI524285 BQE458762:BQE524285 CAA458762:CAA524285 CJW458762:CJW524285 CTS458762:CTS524285 DDO458762:DDO524285 DNK458762:DNK524285 DXG458762:DXG524285 EHC458762:EHC524285 EQY458762:EQY524285 FAU458762:FAU524285 FKQ458762:FKQ524285 FUM458762:FUM524285 GEI458762:GEI524285 GOE458762:GOE524285 GYA458762:GYA524285 HHW458762:HHW524285 HRS458762:HRS524285 IBO458762:IBO524285 ILK458762:ILK524285 IVG458762:IVG524285 JFC458762:JFC524285 JOY458762:JOY524285 JYU458762:JYU524285 KIQ458762:KIQ524285 KSM458762:KSM524285 LCI458762:LCI524285 LME458762:LME524285 LWA458762:LWA524285 MFW458762:MFW524285 MPS458762:MPS524285 MZO458762:MZO524285 NJK458762:NJK524285 NTG458762:NTG524285 ODC458762:ODC524285 OMY458762:OMY524285 OWU458762:OWU524285 PGQ458762:PGQ524285 PQM458762:PQM524285 QAI458762:QAI524285 QKE458762:QKE524285 QUA458762:QUA524285 RDW458762:RDW524285 RNS458762:RNS524285 RXO458762:RXO524285 SHK458762:SHK524285 SRG458762:SRG524285 TBC458762:TBC524285 TKY458762:TKY524285 TUU458762:TUU524285 UEQ458762:UEQ524285 UOM458762:UOM524285 UYI458762:UYI524285 VIE458762:VIE524285 VSA458762:VSA524285 WBW458762:WBW524285 WLS458762:WLS524285 WVO458762:WVO524285 G524298:G589821 JC524298:JC589821 SY524298:SY589821 ACU524298:ACU589821 AMQ524298:AMQ589821 AWM524298:AWM589821 BGI524298:BGI589821 BQE524298:BQE589821 CAA524298:CAA589821 CJW524298:CJW589821 CTS524298:CTS589821 DDO524298:DDO589821 DNK524298:DNK589821 DXG524298:DXG589821 EHC524298:EHC589821 EQY524298:EQY589821 FAU524298:FAU589821 FKQ524298:FKQ589821 FUM524298:FUM589821 GEI524298:GEI589821 GOE524298:GOE589821 GYA524298:GYA589821 HHW524298:HHW589821 HRS524298:HRS589821 IBO524298:IBO589821 ILK524298:ILK589821 IVG524298:IVG589821 JFC524298:JFC589821 JOY524298:JOY589821 JYU524298:JYU589821 KIQ524298:KIQ589821 KSM524298:KSM589821 LCI524298:LCI589821 LME524298:LME589821 LWA524298:LWA589821 MFW524298:MFW589821 MPS524298:MPS589821 MZO524298:MZO589821 NJK524298:NJK589821 NTG524298:NTG589821 ODC524298:ODC589821 OMY524298:OMY589821 OWU524298:OWU589821 PGQ524298:PGQ589821 PQM524298:PQM589821 QAI524298:QAI589821 QKE524298:QKE589821 QUA524298:QUA589821 RDW524298:RDW589821 RNS524298:RNS589821 RXO524298:RXO589821 SHK524298:SHK589821 SRG524298:SRG589821 TBC524298:TBC589821 TKY524298:TKY589821 TUU524298:TUU589821 UEQ524298:UEQ589821 UOM524298:UOM589821 UYI524298:UYI589821 VIE524298:VIE589821 VSA524298:VSA589821 WBW524298:WBW589821 WLS524298:WLS589821 WVO524298:WVO589821 G589834:G655357 JC589834:JC655357 SY589834:SY655357 ACU589834:ACU655357 AMQ589834:AMQ655357 AWM589834:AWM655357 BGI589834:BGI655357 BQE589834:BQE655357 CAA589834:CAA655357 CJW589834:CJW655357 CTS589834:CTS655357 DDO589834:DDO655357 DNK589834:DNK655357 DXG589834:DXG655357 EHC589834:EHC655357 EQY589834:EQY655357 FAU589834:FAU655357 FKQ589834:FKQ655357 FUM589834:FUM655357 GEI589834:GEI655357 GOE589834:GOE655357 GYA589834:GYA655357 HHW589834:HHW655357 HRS589834:HRS655357 IBO589834:IBO655357 ILK589834:ILK655357 IVG589834:IVG655357 JFC589834:JFC655357 JOY589834:JOY655357 JYU589834:JYU655357 KIQ589834:KIQ655357 KSM589834:KSM655357 LCI589834:LCI655357 LME589834:LME655357 LWA589834:LWA655357 MFW589834:MFW655357 MPS589834:MPS655357 MZO589834:MZO655357 NJK589834:NJK655357 NTG589834:NTG655357 ODC589834:ODC655357 OMY589834:OMY655357 OWU589834:OWU655357 PGQ589834:PGQ655357 PQM589834:PQM655357 QAI589834:QAI655357 QKE589834:QKE655357 QUA589834:QUA655357 RDW589834:RDW655357 RNS589834:RNS655357 RXO589834:RXO655357 SHK589834:SHK655357 SRG589834:SRG655357 TBC589834:TBC655357 TKY589834:TKY655357 TUU589834:TUU655357 UEQ589834:UEQ655357 UOM589834:UOM655357 UYI589834:UYI655357 VIE589834:VIE655357 VSA589834:VSA655357 WBW589834:WBW655357 WLS589834:WLS655357 WVO589834:WVO655357 G655370:G720893 JC655370:JC720893 SY655370:SY720893 ACU655370:ACU720893 AMQ655370:AMQ720893 AWM655370:AWM720893 BGI655370:BGI720893 BQE655370:BQE720893 CAA655370:CAA720893 CJW655370:CJW720893 CTS655370:CTS720893 DDO655370:DDO720893 DNK655370:DNK720893 DXG655370:DXG720893 EHC655370:EHC720893 EQY655370:EQY720893 FAU655370:FAU720893 FKQ655370:FKQ720893 FUM655370:FUM720893 GEI655370:GEI720893 GOE655370:GOE720893 GYA655370:GYA720893 HHW655370:HHW720893 HRS655370:HRS720893 IBO655370:IBO720893 ILK655370:ILK720893 IVG655370:IVG720893 JFC655370:JFC720893 JOY655370:JOY720893 JYU655370:JYU720893 KIQ655370:KIQ720893 KSM655370:KSM720893 LCI655370:LCI720893 LME655370:LME720893 LWA655370:LWA720893 MFW655370:MFW720893 MPS655370:MPS720893 MZO655370:MZO720893 NJK655370:NJK720893 NTG655370:NTG720893 ODC655370:ODC720893 OMY655370:OMY720893 OWU655370:OWU720893 PGQ655370:PGQ720893 PQM655370:PQM720893 QAI655370:QAI720893 QKE655370:QKE720893 QUA655370:QUA720893 RDW655370:RDW720893 RNS655370:RNS720893 RXO655370:RXO720893 SHK655370:SHK720893 SRG655370:SRG720893 TBC655370:TBC720893 TKY655370:TKY720893 TUU655370:TUU720893 UEQ655370:UEQ720893 UOM655370:UOM720893 UYI655370:UYI720893 VIE655370:VIE720893 VSA655370:VSA720893 WBW655370:WBW720893 WLS655370:WLS720893 WVO655370:WVO720893 G720906:G786429 JC720906:JC786429 SY720906:SY786429 ACU720906:ACU786429 AMQ720906:AMQ786429 AWM720906:AWM786429 BGI720906:BGI786429 BQE720906:BQE786429 CAA720906:CAA786429 CJW720906:CJW786429 CTS720906:CTS786429 DDO720906:DDO786429 DNK720906:DNK786429 DXG720906:DXG786429 EHC720906:EHC786429 EQY720906:EQY786429 FAU720906:FAU786429 FKQ720906:FKQ786429 FUM720906:FUM786429 GEI720906:GEI786429 GOE720906:GOE786429 GYA720906:GYA786429 HHW720906:HHW786429 HRS720906:HRS786429 IBO720906:IBO786429 ILK720906:ILK786429 IVG720906:IVG786429 JFC720906:JFC786429 JOY720906:JOY786429 JYU720906:JYU786429 KIQ720906:KIQ786429 KSM720906:KSM786429 LCI720906:LCI786429 LME720906:LME786429 LWA720906:LWA786429 MFW720906:MFW786429 MPS720906:MPS786429 MZO720906:MZO786429 NJK720906:NJK786429 NTG720906:NTG786429 ODC720906:ODC786429 OMY720906:OMY786429 OWU720906:OWU786429 PGQ720906:PGQ786429 PQM720906:PQM786429 QAI720906:QAI786429 QKE720906:QKE786429 QUA720906:QUA786429 RDW720906:RDW786429 RNS720906:RNS786429 RXO720906:RXO786429 SHK720906:SHK786429 SRG720906:SRG786429 TBC720906:TBC786429 TKY720906:TKY786429 TUU720906:TUU786429 UEQ720906:UEQ786429 UOM720906:UOM786429 UYI720906:UYI786429 VIE720906:VIE786429 VSA720906:VSA786429 WBW720906:WBW786429 WLS720906:WLS786429 WVO720906:WVO786429 G786442:G851965 JC786442:JC851965 SY786442:SY851965 ACU786442:ACU851965 AMQ786442:AMQ851965 AWM786442:AWM851965 BGI786442:BGI851965 BQE786442:BQE851965 CAA786442:CAA851965 CJW786442:CJW851965 CTS786442:CTS851965 DDO786442:DDO851965 DNK786442:DNK851965 DXG786442:DXG851965 EHC786442:EHC851965 EQY786442:EQY851965 FAU786442:FAU851965 FKQ786442:FKQ851965 FUM786442:FUM851965 GEI786442:GEI851965 GOE786442:GOE851965 GYA786442:GYA851965 HHW786442:HHW851965 HRS786442:HRS851965 IBO786442:IBO851965 ILK786442:ILK851965 IVG786442:IVG851965 JFC786442:JFC851965 JOY786442:JOY851965 JYU786442:JYU851965 KIQ786442:KIQ851965 KSM786442:KSM851965 LCI786442:LCI851965 LME786442:LME851965 LWA786442:LWA851965 MFW786442:MFW851965 MPS786442:MPS851965 MZO786442:MZO851965 NJK786442:NJK851965 NTG786442:NTG851965 ODC786442:ODC851965 OMY786442:OMY851965 OWU786442:OWU851965 PGQ786442:PGQ851965 PQM786442:PQM851965 QAI786442:QAI851965 QKE786442:QKE851965 QUA786442:QUA851965 RDW786442:RDW851965 RNS786442:RNS851965 RXO786442:RXO851965 SHK786442:SHK851965 SRG786442:SRG851965 TBC786442:TBC851965 TKY786442:TKY851965 TUU786442:TUU851965 UEQ786442:UEQ851965 UOM786442:UOM851965 UYI786442:UYI851965 VIE786442:VIE851965 VSA786442:VSA851965 WBW786442:WBW851965 WLS786442:WLS851965 WVO786442:WVO851965 G851978:G917501 JC851978:JC917501 SY851978:SY917501 ACU851978:ACU917501 AMQ851978:AMQ917501 AWM851978:AWM917501 BGI851978:BGI917501 BQE851978:BQE917501 CAA851978:CAA917501 CJW851978:CJW917501 CTS851978:CTS917501 DDO851978:DDO917501 DNK851978:DNK917501 DXG851978:DXG917501 EHC851978:EHC917501 EQY851978:EQY917501 FAU851978:FAU917501 FKQ851978:FKQ917501 FUM851978:FUM917501 GEI851978:GEI917501 GOE851978:GOE917501 GYA851978:GYA917501 HHW851978:HHW917501 HRS851978:HRS917501 IBO851978:IBO917501 ILK851978:ILK917501 IVG851978:IVG917501 JFC851978:JFC917501 JOY851978:JOY917501 JYU851978:JYU917501 KIQ851978:KIQ917501 KSM851978:KSM917501 LCI851978:LCI917501 LME851978:LME917501 LWA851978:LWA917501 MFW851978:MFW917501 MPS851978:MPS917501 MZO851978:MZO917501 NJK851978:NJK917501 NTG851978:NTG917501 ODC851978:ODC917501 OMY851978:OMY917501 OWU851978:OWU917501 PGQ851978:PGQ917501 PQM851978:PQM917501 QAI851978:QAI917501 QKE851978:QKE917501 QUA851978:QUA917501 RDW851978:RDW917501 RNS851978:RNS917501 RXO851978:RXO917501 SHK851978:SHK917501 SRG851978:SRG917501 TBC851978:TBC917501 TKY851978:TKY917501 TUU851978:TUU917501 UEQ851978:UEQ917501 UOM851978:UOM917501 UYI851978:UYI917501 VIE851978:VIE917501 VSA851978:VSA917501 WBW851978:WBW917501 WLS851978:WLS917501 WVO851978:WVO917501 G917514:G983037 JC917514:JC983037 SY917514:SY983037 ACU917514:ACU983037 AMQ917514:AMQ983037 AWM917514:AWM983037 BGI917514:BGI983037 BQE917514:BQE983037 CAA917514:CAA983037 CJW917514:CJW983037 CTS917514:CTS983037 DDO917514:DDO983037 DNK917514:DNK983037 DXG917514:DXG983037 EHC917514:EHC983037 EQY917514:EQY983037 FAU917514:FAU983037 FKQ917514:FKQ983037 FUM917514:FUM983037 GEI917514:GEI983037 GOE917514:GOE983037 GYA917514:GYA983037 HHW917514:HHW983037 HRS917514:HRS983037 IBO917514:IBO983037 ILK917514:ILK983037 IVG917514:IVG983037 JFC917514:JFC983037 JOY917514:JOY983037 JYU917514:JYU983037 KIQ917514:KIQ983037 KSM917514:KSM983037 LCI917514:LCI983037 LME917514:LME983037 LWA917514:LWA983037 MFW917514:MFW983037 MPS917514:MPS983037 MZO917514:MZO983037 NJK917514:NJK983037 NTG917514:NTG983037 ODC917514:ODC983037 OMY917514:OMY983037 OWU917514:OWU983037 PGQ917514:PGQ983037 PQM917514:PQM983037 QAI917514:QAI983037 QKE917514:QKE983037 QUA917514:QUA983037 RDW917514:RDW983037 RNS917514:RNS983037 RXO917514:RXO983037 SHK917514:SHK983037 SRG917514:SRG983037 TBC917514:TBC983037 TKY917514:TKY983037 TUU917514:TUU983037 UEQ917514:UEQ983037 UOM917514:UOM983037 UYI917514:UYI983037 VIE917514:VIE983037 VSA917514:VSA983037 WBW917514:WBW983037 WLS917514:WLS983037 WVO917514:WVO983037 G983050:G1048576 JC983050:JC1048576 SY983050:SY1048576 ACU983050:ACU1048576 AMQ983050:AMQ1048576 AWM983050:AWM1048576 BGI983050:BGI1048576 BQE983050:BQE1048576 CAA983050:CAA1048576 CJW983050:CJW1048576 CTS983050:CTS1048576 DDO983050:DDO1048576 DNK983050:DNK1048576 DXG983050:DXG1048576 EHC983050:EHC1048576 EQY983050:EQY1048576 FAU983050:FAU1048576 FKQ983050:FKQ1048576 FUM983050:FUM1048576 GEI983050:GEI1048576 GOE983050:GOE1048576 GYA983050:GYA1048576 HHW983050:HHW1048576 HRS983050:HRS1048576 IBO983050:IBO1048576 ILK983050:ILK1048576 IVG983050:IVG1048576 JFC983050:JFC1048576 JOY983050:JOY1048576 JYU983050:JYU1048576 KIQ983050:KIQ1048576 KSM983050:KSM1048576 LCI983050:LCI1048576 LME983050:LME1048576 LWA983050:LWA1048576 MFW983050:MFW1048576 MPS983050:MPS1048576 MZO983050:MZO1048576 NJK983050:NJK1048576 NTG983050:NTG1048576 ODC983050:ODC1048576 OMY983050:OMY1048576 OWU983050:OWU1048576 PGQ983050:PGQ1048576 PQM983050:PQM1048576 QAI983050:QAI1048576 QKE983050:QKE1048576 QUA983050:QUA1048576 RDW983050:RDW1048576 RNS983050:RNS1048576 RXO983050:RXO1048576 SHK983050:SHK1048576 SRG983050:SRG1048576 TBC983050:TBC1048576 TKY983050:TKY1048576 TUU983050:TUU1048576 UEQ983050:UEQ1048576 UOM983050:UOM1048576 UYI983050:UYI1048576 VIE983050:VIE1048576 VSA983050:VSA1048576 WBW983050:WBW1048576 WLS983050:WLS1048576 WVO983050:WVO1048576 G13:G14 G18:G23 G27:G28 G31:G38 G42:G50 G53:G56 G60:G63 G67:G71 G74:G78 G82:G83 G86:G88 G92:G99 G103:G112 G116:G133 G138:G143 G147:G148 G151:G153 G158:G172 G177:G178 G182:G183 G187:G188 G192:G193 G197:G198 G202:G203 G207:G208 G211:G212 G215:G222 G225:G232 G236:G242 G246:G252 G255:G256 G260:G263 G266:G270 G276:G277 G282:G283 G286:G294 G297:G298 G301:G305 G308:G309 G313:G314 G318:G319 G323:G324 G328:G329 G333:G334 G342:G343 G347:G348 G351:G352 G356:G357 G361:G362 G366:G367 G371:G372 G376:G377 G381:G382 G386:G387 G391:G392 G396:G397 G401:G402 G406:G407 G411:G412 G417:G418 G423:G424 G429:G430 G434:G435 G439:G440 G445:G446 G449:G450 G455:G456 G462:G463 G469:G470 G476:G477 G483:G484 G490:G491 G497:G498 G503:G504 G509:G510 G516:G517 G521:G522 G526:G527 WVO13:WVO65533 WLS13:WLS65533 WBW13:WBW65533 VSA13:VSA65533 VIE13:VIE65533 UYI13:UYI65533 UOM13:UOM65533 UEQ13:UEQ65533 TUU13:TUU65533 TKY13:TKY65533 TBC13:TBC65533 SRG13:SRG65533 SHK13:SHK65533 RXO13:RXO65533 RNS13:RNS65533 RDW13:RDW65533 QUA13:QUA65533 QKE13:QKE65533 QAI13:QAI65533 PQM13:PQM65533 PGQ13:PGQ65533 OWU13:OWU65533 OMY13:OMY65533 ODC13:ODC65533 NTG13:NTG65533 NJK13:NJK65533 MZO13:MZO65533 MPS13:MPS65533 MFW13:MFW65533 LWA13:LWA65533 LME13:LME65533 LCI13:LCI65533 KSM13:KSM65533 KIQ13:KIQ65533 JYU13:JYU65533 JOY13:JOY65533 JFC13:JFC65533 IVG13:IVG65533 ILK13:ILK65533 IBO13:IBO65533 HRS13:HRS65533 HHW13:HHW65533 GYA13:GYA65533 GOE13:GOE65533 GEI13:GEI65533 FUM13:FUM65533 FKQ13:FKQ65533 FAU13:FAU65533 EQY13:EQY65533 EHC13:EHC65533 DXG13:DXG65533 DNK13:DNK65533 DDO13:DDO65533 CTS13:CTS65533 CJW13:CJW65533 CAA13:CAA65533 BQE13:BQE65533 BGI13:BGI65533 AWM13:AWM65533 AMQ13:AMQ65533 ACU13:ACU65533 SY13:SY65533 JC13:JC65533 G532:G533 G538:G539 G545:G546 G551:G552 G557:G558 G561:G562 G566:G567 G571:G572 G576:G577 G582:G584 H585 G586:G65533"/>
    <dataValidation allowBlank="1" showInputMessage="1" showErrorMessage="1" prompt="Quantity" sqref="H65538:H131069 JD65538:JD131069 SZ65538:SZ131069 ACV65538:ACV131069 AMR65538:AMR131069 AWN65538:AWN131069 BGJ65538:BGJ131069 BQF65538:BQF131069 CAB65538:CAB131069 CJX65538:CJX131069 CTT65538:CTT131069 DDP65538:DDP131069 DNL65538:DNL131069 DXH65538:DXH131069 EHD65538:EHD131069 EQZ65538:EQZ131069 FAV65538:FAV131069 FKR65538:FKR131069 FUN65538:FUN131069 GEJ65538:GEJ131069 GOF65538:GOF131069 GYB65538:GYB131069 HHX65538:HHX131069 HRT65538:HRT131069 IBP65538:IBP131069 ILL65538:ILL131069 IVH65538:IVH131069 JFD65538:JFD131069 JOZ65538:JOZ131069 JYV65538:JYV131069 KIR65538:KIR131069 KSN65538:KSN131069 LCJ65538:LCJ131069 LMF65538:LMF131069 LWB65538:LWB131069 MFX65538:MFX131069 MPT65538:MPT131069 MZP65538:MZP131069 NJL65538:NJL131069 NTH65538:NTH131069 ODD65538:ODD131069 OMZ65538:OMZ131069 OWV65538:OWV131069 PGR65538:PGR131069 PQN65538:PQN131069 QAJ65538:QAJ131069 QKF65538:QKF131069 QUB65538:QUB131069 RDX65538:RDX131069 RNT65538:RNT131069 RXP65538:RXP131069 SHL65538:SHL131069 SRH65538:SRH131069 TBD65538:TBD131069 TKZ65538:TKZ131069 TUV65538:TUV131069 UER65538:UER131069 UON65538:UON131069 UYJ65538:UYJ131069 VIF65538:VIF131069 VSB65538:VSB131069 WBX65538:WBX131069 WLT65538:WLT131069 WVP65538:WVP131069 H131074:H196605 JD131074:JD196605 SZ131074:SZ196605 ACV131074:ACV196605 AMR131074:AMR196605 AWN131074:AWN196605 BGJ131074:BGJ196605 BQF131074:BQF196605 CAB131074:CAB196605 CJX131074:CJX196605 CTT131074:CTT196605 DDP131074:DDP196605 DNL131074:DNL196605 DXH131074:DXH196605 EHD131074:EHD196605 EQZ131074:EQZ196605 FAV131074:FAV196605 FKR131074:FKR196605 FUN131074:FUN196605 GEJ131074:GEJ196605 GOF131074:GOF196605 GYB131074:GYB196605 HHX131074:HHX196605 HRT131074:HRT196605 IBP131074:IBP196605 ILL131074:ILL196605 IVH131074:IVH196605 JFD131074:JFD196605 JOZ131074:JOZ196605 JYV131074:JYV196605 KIR131074:KIR196605 KSN131074:KSN196605 LCJ131074:LCJ196605 LMF131074:LMF196605 LWB131074:LWB196605 MFX131074:MFX196605 MPT131074:MPT196605 MZP131074:MZP196605 NJL131074:NJL196605 NTH131074:NTH196605 ODD131074:ODD196605 OMZ131074:OMZ196605 OWV131074:OWV196605 PGR131074:PGR196605 PQN131074:PQN196605 QAJ131074:QAJ196605 QKF131074:QKF196605 QUB131074:QUB196605 RDX131074:RDX196605 RNT131074:RNT196605 RXP131074:RXP196605 SHL131074:SHL196605 SRH131074:SRH196605 TBD131074:TBD196605 TKZ131074:TKZ196605 TUV131074:TUV196605 UER131074:UER196605 UON131074:UON196605 UYJ131074:UYJ196605 VIF131074:VIF196605 VSB131074:VSB196605 WBX131074:WBX196605 WLT131074:WLT196605 WVP131074:WVP196605 H196610:H262141 JD196610:JD262141 SZ196610:SZ262141 ACV196610:ACV262141 AMR196610:AMR262141 AWN196610:AWN262141 BGJ196610:BGJ262141 BQF196610:BQF262141 CAB196610:CAB262141 CJX196610:CJX262141 CTT196610:CTT262141 DDP196610:DDP262141 DNL196610:DNL262141 DXH196610:DXH262141 EHD196610:EHD262141 EQZ196610:EQZ262141 FAV196610:FAV262141 FKR196610:FKR262141 FUN196610:FUN262141 GEJ196610:GEJ262141 GOF196610:GOF262141 GYB196610:GYB262141 HHX196610:HHX262141 HRT196610:HRT262141 IBP196610:IBP262141 ILL196610:ILL262141 IVH196610:IVH262141 JFD196610:JFD262141 JOZ196610:JOZ262141 JYV196610:JYV262141 KIR196610:KIR262141 KSN196610:KSN262141 LCJ196610:LCJ262141 LMF196610:LMF262141 LWB196610:LWB262141 MFX196610:MFX262141 MPT196610:MPT262141 MZP196610:MZP262141 NJL196610:NJL262141 NTH196610:NTH262141 ODD196610:ODD262141 OMZ196610:OMZ262141 OWV196610:OWV262141 PGR196610:PGR262141 PQN196610:PQN262141 QAJ196610:QAJ262141 QKF196610:QKF262141 QUB196610:QUB262141 RDX196610:RDX262141 RNT196610:RNT262141 RXP196610:RXP262141 SHL196610:SHL262141 SRH196610:SRH262141 TBD196610:TBD262141 TKZ196610:TKZ262141 TUV196610:TUV262141 UER196610:UER262141 UON196610:UON262141 UYJ196610:UYJ262141 VIF196610:VIF262141 VSB196610:VSB262141 WBX196610:WBX262141 WLT196610:WLT262141 WVP196610:WVP262141 H262146:H327677 JD262146:JD327677 SZ262146:SZ327677 ACV262146:ACV327677 AMR262146:AMR327677 AWN262146:AWN327677 BGJ262146:BGJ327677 BQF262146:BQF327677 CAB262146:CAB327677 CJX262146:CJX327677 CTT262146:CTT327677 DDP262146:DDP327677 DNL262146:DNL327677 DXH262146:DXH327677 EHD262146:EHD327677 EQZ262146:EQZ327677 FAV262146:FAV327677 FKR262146:FKR327677 FUN262146:FUN327677 GEJ262146:GEJ327677 GOF262146:GOF327677 GYB262146:GYB327677 HHX262146:HHX327677 HRT262146:HRT327677 IBP262146:IBP327677 ILL262146:ILL327677 IVH262146:IVH327677 JFD262146:JFD327677 JOZ262146:JOZ327677 JYV262146:JYV327677 KIR262146:KIR327677 KSN262146:KSN327677 LCJ262146:LCJ327677 LMF262146:LMF327677 LWB262146:LWB327677 MFX262146:MFX327677 MPT262146:MPT327677 MZP262146:MZP327677 NJL262146:NJL327677 NTH262146:NTH327677 ODD262146:ODD327677 OMZ262146:OMZ327677 OWV262146:OWV327677 PGR262146:PGR327677 PQN262146:PQN327677 QAJ262146:QAJ327677 QKF262146:QKF327677 QUB262146:QUB327677 RDX262146:RDX327677 RNT262146:RNT327677 RXP262146:RXP327677 SHL262146:SHL327677 SRH262146:SRH327677 TBD262146:TBD327677 TKZ262146:TKZ327677 TUV262146:TUV327677 UER262146:UER327677 UON262146:UON327677 UYJ262146:UYJ327677 VIF262146:VIF327677 VSB262146:VSB327677 WBX262146:WBX327677 WLT262146:WLT327677 WVP262146:WVP327677 H327682:H393213 JD327682:JD393213 SZ327682:SZ393213 ACV327682:ACV393213 AMR327682:AMR393213 AWN327682:AWN393213 BGJ327682:BGJ393213 BQF327682:BQF393213 CAB327682:CAB393213 CJX327682:CJX393213 CTT327682:CTT393213 DDP327682:DDP393213 DNL327682:DNL393213 DXH327682:DXH393213 EHD327682:EHD393213 EQZ327682:EQZ393213 FAV327682:FAV393213 FKR327682:FKR393213 FUN327682:FUN393213 GEJ327682:GEJ393213 GOF327682:GOF393213 GYB327682:GYB393213 HHX327682:HHX393213 HRT327682:HRT393213 IBP327682:IBP393213 ILL327682:ILL393213 IVH327682:IVH393213 JFD327682:JFD393213 JOZ327682:JOZ393213 JYV327682:JYV393213 KIR327682:KIR393213 KSN327682:KSN393213 LCJ327682:LCJ393213 LMF327682:LMF393213 LWB327682:LWB393213 MFX327682:MFX393213 MPT327682:MPT393213 MZP327682:MZP393213 NJL327682:NJL393213 NTH327682:NTH393213 ODD327682:ODD393213 OMZ327682:OMZ393213 OWV327682:OWV393213 PGR327682:PGR393213 PQN327682:PQN393213 QAJ327682:QAJ393213 QKF327682:QKF393213 QUB327682:QUB393213 RDX327682:RDX393213 RNT327682:RNT393213 RXP327682:RXP393213 SHL327682:SHL393213 SRH327682:SRH393213 TBD327682:TBD393213 TKZ327682:TKZ393213 TUV327682:TUV393213 UER327682:UER393213 UON327682:UON393213 UYJ327682:UYJ393213 VIF327682:VIF393213 VSB327682:VSB393213 WBX327682:WBX393213 WLT327682:WLT393213 WVP327682:WVP393213 H393218:H458749 JD393218:JD458749 SZ393218:SZ458749 ACV393218:ACV458749 AMR393218:AMR458749 AWN393218:AWN458749 BGJ393218:BGJ458749 BQF393218:BQF458749 CAB393218:CAB458749 CJX393218:CJX458749 CTT393218:CTT458749 DDP393218:DDP458749 DNL393218:DNL458749 DXH393218:DXH458749 EHD393218:EHD458749 EQZ393218:EQZ458749 FAV393218:FAV458749 FKR393218:FKR458749 FUN393218:FUN458749 GEJ393218:GEJ458749 GOF393218:GOF458749 GYB393218:GYB458749 HHX393218:HHX458749 HRT393218:HRT458749 IBP393218:IBP458749 ILL393218:ILL458749 IVH393218:IVH458749 JFD393218:JFD458749 JOZ393218:JOZ458749 JYV393218:JYV458749 KIR393218:KIR458749 KSN393218:KSN458749 LCJ393218:LCJ458749 LMF393218:LMF458749 LWB393218:LWB458749 MFX393218:MFX458749 MPT393218:MPT458749 MZP393218:MZP458749 NJL393218:NJL458749 NTH393218:NTH458749 ODD393218:ODD458749 OMZ393218:OMZ458749 OWV393218:OWV458749 PGR393218:PGR458749 PQN393218:PQN458749 QAJ393218:QAJ458749 QKF393218:QKF458749 QUB393218:QUB458749 RDX393218:RDX458749 RNT393218:RNT458749 RXP393218:RXP458749 SHL393218:SHL458749 SRH393218:SRH458749 TBD393218:TBD458749 TKZ393218:TKZ458749 TUV393218:TUV458749 UER393218:UER458749 UON393218:UON458749 UYJ393218:UYJ458749 VIF393218:VIF458749 VSB393218:VSB458749 WBX393218:WBX458749 WLT393218:WLT458749 WVP393218:WVP458749 H458754:H524285 JD458754:JD524285 SZ458754:SZ524285 ACV458754:ACV524285 AMR458754:AMR524285 AWN458754:AWN524285 BGJ458754:BGJ524285 BQF458754:BQF524285 CAB458754:CAB524285 CJX458754:CJX524285 CTT458754:CTT524285 DDP458754:DDP524285 DNL458754:DNL524285 DXH458754:DXH524285 EHD458754:EHD524285 EQZ458754:EQZ524285 FAV458754:FAV524285 FKR458754:FKR524285 FUN458754:FUN524285 GEJ458754:GEJ524285 GOF458754:GOF524285 GYB458754:GYB524285 HHX458754:HHX524285 HRT458754:HRT524285 IBP458754:IBP524285 ILL458754:ILL524285 IVH458754:IVH524285 JFD458754:JFD524285 JOZ458754:JOZ524285 JYV458754:JYV524285 KIR458754:KIR524285 KSN458754:KSN524285 LCJ458754:LCJ524285 LMF458754:LMF524285 LWB458754:LWB524285 MFX458754:MFX524285 MPT458754:MPT524285 MZP458754:MZP524285 NJL458754:NJL524285 NTH458754:NTH524285 ODD458754:ODD524285 OMZ458754:OMZ524285 OWV458754:OWV524285 PGR458754:PGR524285 PQN458754:PQN524285 QAJ458754:QAJ524285 QKF458754:QKF524285 QUB458754:QUB524285 RDX458754:RDX524285 RNT458754:RNT524285 RXP458754:RXP524285 SHL458754:SHL524285 SRH458754:SRH524285 TBD458754:TBD524285 TKZ458754:TKZ524285 TUV458754:TUV524285 UER458754:UER524285 UON458754:UON524285 UYJ458754:UYJ524285 VIF458754:VIF524285 VSB458754:VSB524285 WBX458754:WBX524285 WLT458754:WLT524285 WVP458754:WVP524285 H524290:H589821 JD524290:JD589821 SZ524290:SZ589821 ACV524290:ACV589821 AMR524290:AMR589821 AWN524290:AWN589821 BGJ524290:BGJ589821 BQF524290:BQF589821 CAB524290:CAB589821 CJX524290:CJX589821 CTT524290:CTT589821 DDP524290:DDP589821 DNL524290:DNL589821 DXH524290:DXH589821 EHD524290:EHD589821 EQZ524290:EQZ589821 FAV524290:FAV589821 FKR524290:FKR589821 FUN524290:FUN589821 GEJ524290:GEJ589821 GOF524290:GOF589821 GYB524290:GYB589821 HHX524290:HHX589821 HRT524290:HRT589821 IBP524290:IBP589821 ILL524290:ILL589821 IVH524290:IVH589821 JFD524290:JFD589821 JOZ524290:JOZ589821 JYV524290:JYV589821 KIR524290:KIR589821 KSN524290:KSN589821 LCJ524290:LCJ589821 LMF524290:LMF589821 LWB524290:LWB589821 MFX524290:MFX589821 MPT524290:MPT589821 MZP524290:MZP589821 NJL524290:NJL589821 NTH524290:NTH589821 ODD524290:ODD589821 OMZ524290:OMZ589821 OWV524290:OWV589821 PGR524290:PGR589821 PQN524290:PQN589821 QAJ524290:QAJ589821 QKF524290:QKF589821 QUB524290:QUB589821 RDX524290:RDX589821 RNT524290:RNT589821 RXP524290:RXP589821 SHL524290:SHL589821 SRH524290:SRH589821 TBD524290:TBD589821 TKZ524290:TKZ589821 TUV524290:TUV589821 UER524290:UER589821 UON524290:UON589821 UYJ524290:UYJ589821 VIF524290:VIF589821 VSB524290:VSB589821 WBX524290:WBX589821 WLT524290:WLT589821 WVP524290:WVP589821 H589826:H655357 JD589826:JD655357 SZ589826:SZ655357 ACV589826:ACV655357 AMR589826:AMR655357 AWN589826:AWN655357 BGJ589826:BGJ655357 BQF589826:BQF655357 CAB589826:CAB655357 CJX589826:CJX655357 CTT589826:CTT655357 DDP589826:DDP655357 DNL589826:DNL655357 DXH589826:DXH655357 EHD589826:EHD655357 EQZ589826:EQZ655357 FAV589826:FAV655357 FKR589826:FKR655357 FUN589826:FUN655357 GEJ589826:GEJ655357 GOF589826:GOF655357 GYB589826:GYB655357 HHX589826:HHX655357 HRT589826:HRT655357 IBP589826:IBP655357 ILL589826:ILL655357 IVH589826:IVH655357 JFD589826:JFD655357 JOZ589826:JOZ655357 JYV589826:JYV655357 KIR589826:KIR655357 KSN589826:KSN655357 LCJ589826:LCJ655357 LMF589826:LMF655357 LWB589826:LWB655357 MFX589826:MFX655357 MPT589826:MPT655357 MZP589826:MZP655357 NJL589826:NJL655357 NTH589826:NTH655357 ODD589826:ODD655357 OMZ589826:OMZ655357 OWV589826:OWV655357 PGR589826:PGR655357 PQN589826:PQN655357 QAJ589826:QAJ655357 QKF589826:QKF655357 QUB589826:QUB655357 RDX589826:RDX655357 RNT589826:RNT655357 RXP589826:RXP655357 SHL589826:SHL655357 SRH589826:SRH655357 TBD589826:TBD655357 TKZ589826:TKZ655357 TUV589826:TUV655357 UER589826:UER655357 UON589826:UON655357 UYJ589826:UYJ655357 VIF589826:VIF655357 VSB589826:VSB655357 WBX589826:WBX655357 WLT589826:WLT655357 WVP589826:WVP655357 H655362:H720893 JD655362:JD720893 SZ655362:SZ720893 ACV655362:ACV720893 AMR655362:AMR720893 AWN655362:AWN720893 BGJ655362:BGJ720893 BQF655362:BQF720893 CAB655362:CAB720893 CJX655362:CJX720893 CTT655362:CTT720893 DDP655362:DDP720893 DNL655362:DNL720893 DXH655362:DXH720893 EHD655362:EHD720893 EQZ655362:EQZ720893 FAV655362:FAV720893 FKR655362:FKR720893 FUN655362:FUN720893 GEJ655362:GEJ720893 GOF655362:GOF720893 GYB655362:GYB720893 HHX655362:HHX720893 HRT655362:HRT720893 IBP655362:IBP720893 ILL655362:ILL720893 IVH655362:IVH720893 JFD655362:JFD720893 JOZ655362:JOZ720893 JYV655362:JYV720893 KIR655362:KIR720893 KSN655362:KSN720893 LCJ655362:LCJ720893 LMF655362:LMF720893 LWB655362:LWB720893 MFX655362:MFX720893 MPT655362:MPT720893 MZP655362:MZP720893 NJL655362:NJL720893 NTH655362:NTH720893 ODD655362:ODD720893 OMZ655362:OMZ720893 OWV655362:OWV720893 PGR655362:PGR720893 PQN655362:PQN720893 QAJ655362:QAJ720893 QKF655362:QKF720893 QUB655362:QUB720893 RDX655362:RDX720893 RNT655362:RNT720893 RXP655362:RXP720893 SHL655362:SHL720893 SRH655362:SRH720893 TBD655362:TBD720893 TKZ655362:TKZ720893 TUV655362:TUV720893 UER655362:UER720893 UON655362:UON720893 UYJ655362:UYJ720893 VIF655362:VIF720893 VSB655362:VSB720893 WBX655362:WBX720893 WLT655362:WLT720893 WVP655362:WVP720893 H720898:H786429 JD720898:JD786429 SZ720898:SZ786429 ACV720898:ACV786429 AMR720898:AMR786429 AWN720898:AWN786429 BGJ720898:BGJ786429 BQF720898:BQF786429 CAB720898:CAB786429 CJX720898:CJX786429 CTT720898:CTT786429 DDP720898:DDP786429 DNL720898:DNL786429 DXH720898:DXH786429 EHD720898:EHD786429 EQZ720898:EQZ786429 FAV720898:FAV786429 FKR720898:FKR786429 FUN720898:FUN786429 GEJ720898:GEJ786429 GOF720898:GOF786429 GYB720898:GYB786429 HHX720898:HHX786429 HRT720898:HRT786429 IBP720898:IBP786429 ILL720898:ILL786429 IVH720898:IVH786429 JFD720898:JFD786429 JOZ720898:JOZ786429 JYV720898:JYV786429 KIR720898:KIR786429 KSN720898:KSN786429 LCJ720898:LCJ786429 LMF720898:LMF786429 LWB720898:LWB786429 MFX720898:MFX786429 MPT720898:MPT786429 MZP720898:MZP786429 NJL720898:NJL786429 NTH720898:NTH786429 ODD720898:ODD786429 OMZ720898:OMZ786429 OWV720898:OWV786429 PGR720898:PGR786429 PQN720898:PQN786429 QAJ720898:QAJ786429 QKF720898:QKF786429 QUB720898:QUB786429 RDX720898:RDX786429 RNT720898:RNT786429 RXP720898:RXP786429 SHL720898:SHL786429 SRH720898:SRH786429 TBD720898:TBD786429 TKZ720898:TKZ786429 TUV720898:TUV786429 UER720898:UER786429 UON720898:UON786429 UYJ720898:UYJ786429 VIF720898:VIF786429 VSB720898:VSB786429 WBX720898:WBX786429 WLT720898:WLT786429 WVP720898:WVP786429 H786434:H851965 JD786434:JD851965 SZ786434:SZ851965 ACV786434:ACV851965 AMR786434:AMR851965 AWN786434:AWN851965 BGJ786434:BGJ851965 BQF786434:BQF851965 CAB786434:CAB851965 CJX786434:CJX851965 CTT786434:CTT851965 DDP786434:DDP851965 DNL786434:DNL851965 DXH786434:DXH851965 EHD786434:EHD851965 EQZ786434:EQZ851965 FAV786434:FAV851965 FKR786434:FKR851965 FUN786434:FUN851965 GEJ786434:GEJ851965 GOF786434:GOF851965 GYB786434:GYB851965 HHX786434:HHX851965 HRT786434:HRT851965 IBP786434:IBP851965 ILL786434:ILL851965 IVH786434:IVH851965 JFD786434:JFD851965 JOZ786434:JOZ851965 JYV786434:JYV851965 KIR786434:KIR851965 KSN786434:KSN851965 LCJ786434:LCJ851965 LMF786434:LMF851965 LWB786434:LWB851965 MFX786434:MFX851965 MPT786434:MPT851965 MZP786434:MZP851965 NJL786434:NJL851965 NTH786434:NTH851965 ODD786434:ODD851965 OMZ786434:OMZ851965 OWV786434:OWV851965 PGR786434:PGR851965 PQN786434:PQN851965 QAJ786434:QAJ851965 QKF786434:QKF851965 QUB786434:QUB851965 RDX786434:RDX851965 RNT786434:RNT851965 RXP786434:RXP851965 SHL786434:SHL851965 SRH786434:SRH851965 TBD786434:TBD851965 TKZ786434:TKZ851965 TUV786434:TUV851965 UER786434:UER851965 UON786434:UON851965 UYJ786434:UYJ851965 VIF786434:VIF851965 VSB786434:VSB851965 WBX786434:WBX851965 WLT786434:WLT851965 WVP786434:WVP851965 H851970:H917501 JD851970:JD917501 SZ851970:SZ917501 ACV851970:ACV917501 AMR851970:AMR917501 AWN851970:AWN917501 BGJ851970:BGJ917501 BQF851970:BQF917501 CAB851970:CAB917501 CJX851970:CJX917501 CTT851970:CTT917501 DDP851970:DDP917501 DNL851970:DNL917501 DXH851970:DXH917501 EHD851970:EHD917501 EQZ851970:EQZ917501 FAV851970:FAV917501 FKR851970:FKR917501 FUN851970:FUN917501 GEJ851970:GEJ917501 GOF851970:GOF917501 GYB851970:GYB917501 HHX851970:HHX917501 HRT851970:HRT917501 IBP851970:IBP917501 ILL851970:ILL917501 IVH851970:IVH917501 JFD851970:JFD917501 JOZ851970:JOZ917501 JYV851970:JYV917501 KIR851970:KIR917501 KSN851970:KSN917501 LCJ851970:LCJ917501 LMF851970:LMF917501 LWB851970:LWB917501 MFX851970:MFX917501 MPT851970:MPT917501 MZP851970:MZP917501 NJL851970:NJL917501 NTH851970:NTH917501 ODD851970:ODD917501 OMZ851970:OMZ917501 OWV851970:OWV917501 PGR851970:PGR917501 PQN851970:PQN917501 QAJ851970:QAJ917501 QKF851970:QKF917501 QUB851970:QUB917501 RDX851970:RDX917501 RNT851970:RNT917501 RXP851970:RXP917501 SHL851970:SHL917501 SRH851970:SRH917501 TBD851970:TBD917501 TKZ851970:TKZ917501 TUV851970:TUV917501 UER851970:UER917501 UON851970:UON917501 UYJ851970:UYJ917501 VIF851970:VIF917501 VSB851970:VSB917501 WBX851970:WBX917501 WLT851970:WLT917501 WVP851970:WVP917501 H917506:H983037 JD917506:JD983037 SZ917506:SZ983037 ACV917506:ACV983037 AMR917506:AMR983037 AWN917506:AWN983037 BGJ917506:BGJ983037 BQF917506:BQF983037 CAB917506:CAB983037 CJX917506:CJX983037 CTT917506:CTT983037 DDP917506:DDP983037 DNL917506:DNL983037 DXH917506:DXH983037 EHD917506:EHD983037 EQZ917506:EQZ983037 FAV917506:FAV983037 FKR917506:FKR983037 FUN917506:FUN983037 GEJ917506:GEJ983037 GOF917506:GOF983037 GYB917506:GYB983037 HHX917506:HHX983037 HRT917506:HRT983037 IBP917506:IBP983037 ILL917506:ILL983037 IVH917506:IVH983037 JFD917506:JFD983037 JOZ917506:JOZ983037 JYV917506:JYV983037 KIR917506:KIR983037 KSN917506:KSN983037 LCJ917506:LCJ983037 LMF917506:LMF983037 LWB917506:LWB983037 MFX917506:MFX983037 MPT917506:MPT983037 MZP917506:MZP983037 NJL917506:NJL983037 NTH917506:NTH983037 ODD917506:ODD983037 OMZ917506:OMZ983037 OWV917506:OWV983037 PGR917506:PGR983037 PQN917506:PQN983037 QAJ917506:QAJ983037 QKF917506:QKF983037 QUB917506:QUB983037 RDX917506:RDX983037 RNT917506:RNT983037 RXP917506:RXP983037 SHL917506:SHL983037 SRH917506:SRH983037 TBD917506:TBD983037 TKZ917506:TKZ983037 TUV917506:TUV983037 UER917506:UER983037 UON917506:UON983037 UYJ917506:UYJ983037 VIF917506:VIF983037 VSB917506:VSB983037 WBX917506:WBX983037 WLT917506:WLT983037 WVP917506:WVP983037 H983042:H1048576 JD983042:JD1048576 SZ983042:SZ1048576 ACV983042:ACV1048576 AMR983042:AMR1048576 AWN983042:AWN1048576 BGJ983042:BGJ1048576 BQF983042:BQF1048576 CAB983042:CAB1048576 CJX983042:CJX1048576 CTT983042:CTT1048576 DDP983042:DDP1048576 DNL983042:DNL1048576 DXH983042:DXH1048576 EHD983042:EHD1048576 EQZ983042:EQZ1048576 FAV983042:FAV1048576 FKR983042:FKR1048576 FUN983042:FUN1048576 GEJ983042:GEJ1048576 GOF983042:GOF1048576 GYB983042:GYB1048576 HHX983042:HHX1048576 HRT983042:HRT1048576 IBP983042:IBP1048576 ILL983042:ILL1048576 IVH983042:IVH1048576 JFD983042:JFD1048576 JOZ983042:JOZ1048576 JYV983042:JYV1048576 KIR983042:KIR1048576 KSN983042:KSN1048576 LCJ983042:LCJ1048576 LMF983042:LMF1048576 LWB983042:LWB1048576 MFX983042:MFX1048576 MPT983042:MPT1048576 MZP983042:MZP1048576 NJL983042:NJL1048576 NTH983042:NTH1048576 ODD983042:ODD1048576 OMZ983042:OMZ1048576 OWV983042:OWV1048576 PGR983042:PGR1048576 PQN983042:PQN1048576 QAJ983042:QAJ1048576 QKF983042:QKF1048576 QUB983042:QUB1048576 RDX983042:RDX1048576 RNT983042:RNT1048576 RXP983042:RXP1048576 SHL983042:SHL1048576 SRH983042:SRH1048576 TBD983042:TBD1048576 TKZ983042:TKZ1048576 TUV983042:TUV1048576 UER983042:UER1048576 UON983042:UON1048576 UYJ983042:UYJ1048576 VIF983042:VIF1048576 VSB983042:VSB1048576 WBX983042:WBX1048576 WLT983042:WLT1048576 WVP983042:WVP1048576 WVP5:WVP65533 WLT5:WLT65533 WBX5:WBX65533 VSB5:VSB65533 VIF5:VIF65533 UYJ5:UYJ65533 UON5:UON65533 UER5:UER65533 TUV5:TUV65533 TKZ5:TKZ65533 TBD5:TBD65533 SRH5:SRH65533 SHL5:SHL65533 RXP5:RXP65533 RNT5:RNT65533 RDX5:RDX65533 QUB5:QUB65533 QKF5:QKF65533 QAJ5:QAJ65533 PQN5:PQN65533 PGR5:PGR65533 OWV5:OWV65533 OMZ5:OMZ65533 ODD5:ODD65533 NTH5:NTH65533 NJL5:NJL65533 MZP5:MZP65533 MPT5:MPT65533 MFX5:MFX65533 LWB5:LWB65533 LMF5:LMF65533 LCJ5:LCJ65533 KSN5:KSN65533 KIR5:KIR65533 JYV5:JYV65533 JOZ5:JOZ65533 JFD5:JFD65533 IVH5:IVH65533 ILL5:ILL65533 IBP5:IBP65533 HRT5:HRT65533 HHX5:HHX65533 GYB5:GYB65533 GOF5:GOF65533 GEJ5:GEJ65533 FUN5:FUN65533 FKR5:FKR65533 FAV5:FAV65533 EQZ5:EQZ65533 EHD5:EHD65533 DXH5:DXH65533 DNL5:DNL65533 DDP5:DDP65533 CTT5:CTT65533 CJX5:CJX65533 CAB5:CAB65533 BQF5:BQF65533 BGJ5:BGJ65533 AWN5:AWN65533 AMR5:AMR65533 ACV5:ACV65533 SZ5:SZ65533 JD5:JD65533 H5:H583 H587 H593:H65533"/>
    <dataValidation allowBlank="1" showInputMessage="1" showErrorMessage="1" prompt="Amount" sqref="L65538:L131069 JH65538:JH131069 TD65538:TD131069 ACZ65538:ACZ131069 AMV65538:AMV131069 AWR65538:AWR131069 BGN65538:BGN131069 BQJ65538:BQJ131069 CAF65538:CAF131069 CKB65538:CKB131069 CTX65538:CTX131069 DDT65538:DDT131069 DNP65538:DNP131069 DXL65538:DXL131069 EHH65538:EHH131069 ERD65538:ERD131069 FAZ65538:FAZ131069 FKV65538:FKV131069 FUR65538:FUR131069 GEN65538:GEN131069 GOJ65538:GOJ131069 GYF65538:GYF131069 HIB65538:HIB131069 HRX65538:HRX131069 IBT65538:IBT131069 ILP65538:ILP131069 IVL65538:IVL131069 JFH65538:JFH131069 JPD65538:JPD131069 JYZ65538:JYZ131069 KIV65538:KIV131069 KSR65538:KSR131069 LCN65538:LCN131069 LMJ65538:LMJ131069 LWF65538:LWF131069 MGB65538:MGB131069 MPX65538:MPX131069 MZT65538:MZT131069 NJP65538:NJP131069 NTL65538:NTL131069 ODH65538:ODH131069 OND65538:OND131069 OWZ65538:OWZ131069 PGV65538:PGV131069 PQR65538:PQR131069 QAN65538:QAN131069 QKJ65538:QKJ131069 QUF65538:QUF131069 REB65538:REB131069 RNX65538:RNX131069 RXT65538:RXT131069 SHP65538:SHP131069 SRL65538:SRL131069 TBH65538:TBH131069 TLD65538:TLD131069 TUZ65538:TUZ131069 UEV65538:UEV131069 UOR65538:UOR131069 UYN65538:UYN131069 VIJ65538:VIJ131069 VSF65538:VSF131069 WCB65538:WCB131069 WLX65538:WLX131069 WVT65538:WVT131069 L131074:L196605 JH131074:JH196605 TD131074:TD196605 ACZ131074:ACZ196605 AMV131074:AMV196605 AWR131074:AWR196605 BGN131074:BGN196605 BQJ131074:BQJ196605 CAF131074:CAF196605 CKB131074:CKB196605 CTX131074:CTX196605 DDT131074:DDT196605 DNP131074:DNP196605 DXL131074:DXL196605 EHH131074:EHH196605 ERD131074:ERD196605 FAZ131074:FAZ196605 FKV131074:FKV196605 FUR131074:FUR196605 GEN131074:GEN196605 GOJ131074:GOJ196605 GYF131074:GYF196605 HIB131074:HIB196605 HRX131074:HRX196605 IBT131074:IBT196605 ILP131074:ILP196605 IVL131074:IVL196605 JFH131074:JFH196605 JPD131074:JPD196605 JYZ131074:JYZ196605 KIV131074:KIV196605 KSR131074:KSR196605 LCN131074:LCN196605 LMJ131074:LMJ196605 LWF131074:LWF196605 MGB131074:MGB196605 MPX131074:MPX196605 MZT131074:MZT196605 NJP131074:NJP196605 NTL131074:NTL196605 ODH131074:ODH196605 OND131074:OND196605 OWZ131074:OWZ196605 PGV131074:PGV196605 PQR131074:PQR196605 QAN131074:QAN196605 QKJ131074:QKJ196605 QUF131074:QUF196605 REB131074:REB196605 RNX131074:RNX196605 RXT131074:RXT196605 SHP131074:SHP196605 SRL131074:SRL196605 TBH131074:TBH196605 TLD131074:TLD196605 TUZ131074:TUZ196605 UEV131074:UEV196605 UOR131074:UOR196605 UYN131074:UYN196605 VIJ131074:VIJ196605 VSF131074:VSF196605 WCB131074:WCB196605 WLX131074:WLX196605 WVT131074:WVT196605 L196610:L262141 JH196610:JH262141 TD196610:TD262141 ACZ196610:ACZ262141 AMV196610:AMV262141 AWR196610:AWR262141 BGN196610:BGN262141 BQJ196610:BQJ262141 CAF196610:CAF262141 CKB196610:CKB262141 CTX196610:CTX262141 DDT196610:DDT262141 DNP196610:DNP262141 DXL196610:DXL262141 EHH196610:EHH262141 ERD196610:ERD262141 FAZ196610:FAZ262141 FKV196610:FKV262141 FUR196610:FUR262141 GEN196610:GEN262141 GOJ196610:GOJ262141 GYF196610:GYF262141 HIB196610:HIB262141 HRX196610:HRX262141 IBT196610:IBT262141 ILP196610:ILP262141 IVL196610:IVL262141 JFH196610:JFH262141 JPD196610:JPD262141 JYZ196610:JYZ262141 KIV196610:KIV262141 KSR196610:KSR262141 LCN196610:LCN262141 LMJ196610:LMJ262141 LWF196610:LWF262141 MGB196610:MGB262141 MPX196610:MPX262141 MZT196610:MZT262141 NJP196610:NJP262141 NTL196610:NTL262141 ODH196610:ODH262141 OND196610:OND262141 OWZ196610:OWZ262141 PGV196610:PGV262141 PQR196610:PQR262141 QAN196610:QAN262141 QKJ196610:QKJ262141 QUF196610:QUF262141 REB196610:REB262141 RNX196610:RNX262141 RXT196610:RXT262141 SHP196610:SHP262141 SRL196610:SRL262141 TBH196610:TBH262141 TLD196610:TLD262141 TUZ196610:TUZ262141 UEV196610:UEV262141 UOR196610:UOR262141 UYN196610:UYN262141 VIJ196610:VIJ262141 VSF196610:VSF262141 WCB196610:WCB262141 WLX196610:WLX262141 WVT196610:WVT262141 L262146:L327677 JH262146:JH327677 TD262146:TD327677 ACZ262146:ACZ327677 AMV262146:AMV327677 AWR262146:AWR327677 BGN262146:BGN327677 BQJ262146:BQJ327677 CAF262146:CAF327677 CKB262146:CKB327677 CTX262146:CTX327677 DDT262146:DDT327677 DNP262146:DNP327677 DXL262146:DXL327677 EHH262146:EHH327677 ERD262146:ERD327677 FAZ262146:FAZ327677 FKV262146:FKV327677 FUR262146:FUR327677 GEN262146:GEN327677 GOJ262146:GOJ327677 GYF262146:GYF327677 HIB262146:HIB327677 HRX262146:HRX327677 IBT262146:IBT327677 ILP262146:ILP327677 IVL262146:IVL327677 JFH262146:JFH327677 JPD262146:JPD327677 JYZ262146:JYZ327677 KIV262146:KIV327677 KSR262146:KSR327677 LCN262146:LCN327677 LMJ262146:LMJ327677 LWF262146:LWF327677 MGB262146:MGB327677 MPX262146:MPX327677 MZT262146:MZT327677 NJP262146:NJP327677 NTL262146:NTL327677 ODH262146:ODH327677 OND262146:OND327677 OWZ262146:OWZ327677 PGV262146:PGV327677 PQR262146:PQR327677 QAN262146:QAN327677 QKJ262146:QKJ327677 QUF262146:QUF327677 REB262146:REB327677 RNX262146:RNX327677 RXT262146:RXT327677 SHP262146:SHP327677 SRL262146:SRL327677 TBH262146:TBH327677 TLD262146:TLD327677 TUZ262146:TUZ327677 UEV262146:UEV327677 UOR262146:UOR327677 UYN262146:UYN327677 VIJ262146:VIJ327677 VSF262146:VSF327677 WCB262146:WCB327677 WLX262146:WLX327677 WVT262146:WVT327677 L327682:L393213 JH327682:JH393213 TD327682:TD393213 ACZ327682:ACZ393213 AMV327682:AMV393213 AWR327682:AWR393213 BGN327682:BGN393213 BQJ327682:BQJ393213 CAF327682:CAF393213 CKB327682:CKB393213 CTX327682:CTX393213 DDT327682:DDT393213 DNP327682:DNP393213 DXL327682:DXL393213 EHH327682:EHH393213 ERD327682:ERD393213 FAZ327682:FAZ393213 FKV327682:FKV393213 FUR327682:FUR393213 GEN327682:GEN393213 GOJ327682:GOJ393213 GYF327682:GYF393213 HIB327682:HIB393213 HRX327682:HRX393213 IBT327682:IBT393213 ILP327682:ILP393213 IVL327682:IVL393213 JFH327682:JFH393213 JPD327682:JPD393213 JYZ327682:JYZ393213 KIV327682:KIV393213 KSR327682:KSR393213 LCN327682:LCN393213 LMJ327682:LMJ393213 LWF327682:LWF393213 MGB327682:MGB393213 MPX327682:MPX393213 MZT327682:MZT393213 NJP327682:NJP393213 NTL327682:NTL393213 ODH327682:ODH393213 OND327682:OND393213 OWZ327682:OWZ393213 PGV327682:PGV393213 PQR327682:PQR393213 QAN327682:QAN393213 QKJ327682:QKJ393213 QUF327682:QUF393213 REB327682:REB393213 RNX327682:RNX393213 RXT327682:RXT393213 SHP327682:SHP393213 SRL327682:SRL393213 TBH327682:TBH393213 TLD327682:TLD393213 TUZ327682:TUZ393213 UEV327682:UEV393213 UOR327682:UOR393213 UYN327682:UYN393213 VIJ327682:VIJ393213 VSF327682:VSF393213 WCB327682:WCB393213 WLX327682:WLX393213 WVT327682:WVT393213 L393218:L458749 JH393218:JH458749 TD393218:TD458749 ACZ393218:ACZ458749 AMV393218:AMV458749 AWR393218:AWR458749 BGN393218:BGN458749 BQJ393218:BQJ458749 CAF393218:CAF458749 CKB393218:CKB458749 CTX393218:CTX458749 DDT393218:DDT458749 DNP393218:DNP458749 DXL393218:DXL458749 EHH393218:EHH458749 ERD393218:ERD458749 FAZ393218:FAZ458749 FKV393218:FKV458749 FUR393218:FUR458749 GEN393218:GEN458749 GOJ393218:GOJ458749 GYF393218:GYF458749 HIB393218:HIB458749 HRX393218:HRX458749 IBT393218:IBT458749 ILP393218:ILP458749 IVL393218:IVL458749 JFH393218:JFH458749 JPD393218:JPD458749 JYZ393218:JYZ458749 KIV393218:KIV458749 KSR393218:KSR458749 LCN393218:LCN458749 LMJ393218:LMJ458749 LWF393218:LWF458749 MGB393218:MGB458749 MPX393218:MPX458749 MZT393218:MZT458749 NJP393218:NJP458749 NTL393218:NTL458749 ODH393218:ODH458749 OND393218:OND458749 OWZ393218:OWZ458749 PGV393218:PGV458749 PQR393218:PQR458749 QAN393218:QAN458749 QKJ393218:QKJ458749 QUF393218:QUF458749 REB393218:REB458749 RNX393218:RNX458749 RXT393218:RXT458749 SHP393218:SHP458749 SRL393218:SRL458749 TBH393218:TBH458749 TLD393218:TLD458749 TUZ393218:TUZ458749 UEV393218:UEV458749 UOR393218:UOR458749 UYN393218:UYN458749 VIJ393218:VIJ458749 VSF393218:VSF458749 WCB393218:WCB458749 WLX393218:WLX458749 WVT393218:WVT458749 L458754:L524285 JH458754:JH524285 TD458754:TD524285 ACZ458754:ACZ524285 AMV458754:AMV524285 AWR458754:AWR524285 BGN458754:BGN524285 BQJ458754:BQJ524285 CAF458754:CAF524285 CKB458754:CKB524285 CTX458754:CTX524285 DDT458754:DDT524285 DNP458754:DNP524285 DXL458754:DXL524285 EHH458754:EHH524285 ERD458754:ERD524285 FAZ458754:FAZ524285 FKV458754:FKV524285 FUR458754:FUR524285 GEN458754:GEN524285 GOJ458754:GOJ524285 GYF458754:GYF524285 HIB458754:HIB524285 HRX458754:HRX524285 IBT458754:IBT524285 ILP458754:ILP524285 IVL458754:IVL524285 JFH458754:JFH524285 JPD458754:JPD524285 JYZ458754:JYZ524285 KIV458754:KIV524285 KSR458754:KSR524285 LCN458754:LCN524285 LMJ458754:LMJ524285 LWF458754:LWF524285 MGB458754:MGB524285 MPX458754:MPX524285 MZT458754:MZT524285 NJP458754:NJP524285 NTL458754:NTL524285 ODH458754:ODH524285 OND458754:OND524285 OWZ458754:OWZ524285 PGV458754:PGV524285 PQR458754:PQR524285 QAN458754:QAN524285 QKJ458754:QKJ524285 QUF458754:QUF524285 REB458754:REB524285 RNX458754:RNX524285 RXT458754:RXT524285 SHP458754:SHP524285 SRL458754:SRL524285 TBH458754:TBH524285 TLD458754:TLD524285 TUZ458754:TUZ524285 UEV458754:UEV524285 UOR458754:UOR524285 UYN458754:UYN524285 VIJ458754:VIJ524285 VSF458754:VSF524285 WCB458754:WCB524285 WLX458754:WLX524285 WVT458754:WVT524285 L524290:L589821 JH524290:JH589821 TD524290:TD589821 ACZ524290:ACZ589821 AMV524290:AMV589821 AWR524290:AWR589821 BGN524290:BGN589821 BQJ524290:BQJ589821 CAF524290:CAF589821 CKB524290:CKB589821 CTX524290:CTX589821 DDT524290:DDT589821 DNP524290:DNP589821 DXL524290:DXL589821 EHH524290:EHH589821 ERD524290:ERD589821 FAZ524290:FAZ589821 FKV524290:FKV589821 FUR524290:FUR589821 GEN524290:GEN589821 GOJ524290:GOJ589821 GYF524290:GYF589821 HIB524290:HIB589821 HRX524290:HRX589821 IBT524290:IBT589821 ILP524290:ILP589821 IVL524290:IVL589821 JFH524290:JFH589821 JPD524290:JPD589821 JYZ524290:JYZ589821 KIV524290:KIV589821 KSR524290:KSR589821 LCN524290:LCN589821 LMJ524290:LMJ589821 LWF524290:LWF589821 MGB524290:MGB589821 MPX524290:MPX589821 MZT524290:MZT589821 NJP524290:NJP589821 NTL524290:NTL589821 ODH524290:ODH589821 OND524290:OND589821 OWZ524290:OWZ589821 PGV524290:PGV589821 PQR524290:PQR589821 QAN524290:QAN589821 QKJ524290:QKJ589821 QUF524290:QUF589821 REB524290:REB589821 RNX524290:RNX589821 RXT524290:RXT589821 SHP524290:SHP589821 SRL524290:SRL589821 TBH524290:TBH589821 TLD524290:TLD589821 TUZ524290:TUZ589821 UEV524290:UEV589821 UOR524290:UOR589821 UYN524290:UYN589821 VIJ524290:VIJ589821 VSF524290:VSF589821 WCB524290:WCB589821 WLX524290:WLX589821 WVT524290:WVT589821 L589826:L655357 JH589826:JH655357 TD589826:TD655357 ACZ589826:ACZ655357 AMV589826:AMV655357 AWR589826:AWR655357 BGN589826:BGN655357 BQJ589826:BQJ655357 CAF589826:CAF655357 CKB589826:CKB655357 CTX589826:CTX655357 DDT589826:DDT655357 DNP589826:DNP655357 DXL589826:DXL655357 EHH589826:EHH655357 ERD589826:ERD655357 FAZ589826:FAZ655357 FKV589826:FKV655357 FUR589826:FUR655357 GEN589826:GEN655357 GOJ589826:GOJ655357 GYF589826:GYF655357 HIB589826:HIB655357 HRX589826:HRX655357 IBT589826:IBT655357 ILP589826:ILP655357 IVL589826:IVL655357 JFH589826:JFH655357 JPD589826:JPD655357 JYZ589826:JYZ655357 KIV589826:KIV655357 KSR589826:KSR655357 LCN589826:LCN655357 LMJ589826:LMJ655357 LWF589826:LWF655357 MGB589826:MGB655357 MPX589826:MPX655357 MZT589826:MZT655357 NJP589826:NJP655357 NTL589826:NTL655357 ODH589826:ODH655357 OND589826:OND655357 OWZ589826:OWZ655357 PGV589826:PGV655357 PQR589826:PQR655357 QAN589826:QAN655357 QKJ589826:QKJ655357 QUF589826:QUF655357 REB589826:REB655357 RNX589826:RNX655357 RXT589826:RXT655357 SHP589826:SHP655357 SRL589826:SRL655357 TBH589826:TBH655357 TLD589826:TLD655357 TUZ589826:TUZ655357 UEV589826:UEV655357 UOR589826:UOR655357 UYN589826:UYN655357 VIJ589826:VIJ655357 VSF589826:VSF655357 WCB589826:WCB655357 WLX589826:WLX655357 WVT589826:WVT655357 L655362:L720893 JH655362:JH720893 TD655362:TD720893 ACZ655362:ACZ720893 AMV655362:AMV720893 AWR655362:AWR720893 BGN655362:BGN720893 BQJ655362:BQJ720893 CAF655362:CAF720893 CKB655362:CKB720893 CTX655362:CTX720893 DDT655362:DDT720893 DNP655362:DNP720893 DXL655362:DXL720893 EHH655362:EHH720893 ERD655362:ERD720893 FAZ655362:FAZ720893 FKV655362:FKV720893 FUR655362:FUR720893 GEN655362:GEN720893 GOJ655362:GOJ720893 GYF655362:GYF720893 HIB655362:HIB720893 HRX655362:HRX720893 IBT655362:IBT720893 ILP655362:ILP720893 IVL655362:IVL720893 JFH655362:JFH720893 JPD655362:JPD720893 JYZ655362:JYZ720893 KIV655362:KIV720893 KSR655362:KSR720893 LCN655362:LCN720893 LMJ655362:LMJ720893 LWF655362:LWF720893 MGB655362:MGB720893 MPX655362:MPX720893 MZT655362:MZT720893 NJP655362:NJP720893 NTL655362:NTL720893 ODH655362:ODH720893 OND655362:OND720893 OWZ655362:OWZ720893 PGV655362:PGV720893 PQR655362:PQR720893 QAN655362:QAN720893 QKJ655362:QKJ720893 QUF655362:QUF720893 REB655362:REB720893 RNX655362:RNX720893 RXT655362:RXT720893 SHP655362:SHP720893 SRL655362:SRL720893 TBH655362:TBH720893 TLD655362:TLD720893 TUZ655362:TUZ720893 UEV655362:UEV720893 UOR655362:UOR720893 UYN655362:UYN720893 VIJ655362:VIJ720893 VSF655362:VSF720893 WCB655362:WCB720893 WLX655362:WLX720893 WVT655362:WVT720893 L720898:L786429 JH720898:JH786429 TD720898:TD786429 ACZ720898:ACZ786429 AMV720898:AMV786429 AWR720898:AWR786429 BGN720898:BGN786429 BQJ720898:BQJ786429 CAF720898:CAF786429 CKB720898:CKB786429 CTX720898:CTX786429 DDT720898:DDT786429 DNP720898:DNP786429 DXL720898:DXL786429 EHH720898:EHH786429 ERD720898:ERD786429 FAZ720898:FAZ786429 FKV720898:FKV786429 FUR720898:FUR786429 GEN720898:GEN786429 GOJ720898:GOJ786429 GYF720898:GYF786429 HIB720898:HIB786429 HRX720898:HRX786429 IBT720898:IBT786429 ILP720898:ILP786429 IVL720898:IVL786429 JFH720898:JFH786429 JPD720898:JPD786429 JYZ720898:JYZ786429 KIV720898:KIV786429 KSR720898:KSR786429 LCN720898:LCN786429 LMJ720898:LMJ786429 LWF720898:LWF786429 MGB720898:MGB786429 MPX720898:MPX786429 MZT720898:MZT786429 NJP720898:NJP786429 NTL720898:NTL786429 ODH720898:ODH786429 OND720898:OND786429 OWZ720898:OWZ786429 PGV720898:PGV786429 PQR720898:PQR786429 QAN720898:QAN786429 QKJ720898:QKJ786429 QUF720898:QUF786429 REB720898:REB786429 RNX720898:RNX786429 RXT720898:RXT786429 SHP720898:SHP786429 SRL720898:SRL786429 TBH720898:TBH786429 TLD720898:TLD786429 TUZ720898:TUZ786429 UEV720898:UEV786429 UOR720898:UOR786429 UYN720898:UYN786429 VIJ720898:VIJ786429 VSF720898:VSF786429 WCB720898:WCB786429 WLX720898:WLX786429 WVT720898:WVT786429 L786434:L851965 JH786434:JH851965 TD786434:TD851965 ACZ786434:ACZ851965 AMV786434:AMV851965 AWR786434:AWR851965 BGN786434:BGN851965 BQJ786434:BQJ851965 CAF786434:CAF851965 CKB786434:CKB851965 CTX786434:CTX851965 DDT786434:DDT851965 DNP786434:DNP851965 DXL786434:DXL851965 EHH786434:EHH851965 ERD786434:ERD851965 FAZ786434:FAZ851965 FKV786434:FKV851965 FUR786434:FUR851965 GEN786434:GEN851965 GOJ786434:GOJ851965 GYF786434:GYF851965 HIB786434:HIB851965 HRX786434:HRX851965 IBT786434:IBT851965 ILP786434:ILP851965 IVL786434:IVL851965 JFH786434:JFH851965 JPD786434:JPD851965 JYZ786434:JYZ851965 KIV786434:KIV851965 KSR786434:KSR851965 LCN786434:LCN851965 LMJ786434:LMJ851965 LWF786434:LWF851965 MGB786434:MGB851965 MPX786434:MPX851965 MZT786434:MZT851965 NJP786434:NJP851965 NTL786434:NTL851965 ODH786434:ODH851965 OND786434:OND851965 OWZ786434:OWZ851965 PGV786434:PGV851965 PQR786434:PQR851965 QAN786434:QAN851965 QKJ786434:QKJ851965 QUF786434:QUF851965 REB786434:REB851965 RNX786434:RNX851965 RXT786434:RXT851965 SHP786434:SHP851965 SRL786434:SRL851965 TBH786434:TBH851965 TLD786434:TLD851965 TUZ786434:TUZ851965 UEV786434:UEV851965 UOR786434:UOR851965 UYN786434:UYN851965 VIJ786434:VIJ851965 VSF786434:VSF851965 WCB786434:WCB851965 WLX786434:WLX851965 WVT786434:WVT851965 L851970:L917501 JH851970:JH917501 TD851970:TD917501 ACZ851970:ACZ917501 AMV851970:AMV917501 AWR851970:AWR917501 BGN851970:BGN917501 BQJ851970:BQJ917501 CAF851970:CAF917501 CKB851970:CKB917501 CTX851970:CTX917501 DDT851970:DDT917501 DNP851970:DNP917501 DXL851970:DXL917501 EHH851970:EHH917501 ERD851970:ERD917501 FAZ851970:FAZ917501 FKV851970:FKV917501 FUR851970:FUR917501 GEN851970:GEN917501 GOJ851970:GOJ917501 GYF851970:GYF917501 HIB851970:HIB917501 HRX851970:HRX917501 IBT851970:IBT917501 ILP851970:ILP917501 IVL851970:IVL917501 JFH851970:JFH917501 JPD851970:JPD917501 JYZ851970:JYZ917501 KIV851970:KIV917501 KSR851970:KSR917501 LCN851970:LCN917501 LMJ851970:LMJ917501 LWF851970:LWF917501 MGB851970:MGB917501 MPX851970:MPX917501 MZT851970:MZT917501 NJP851970:NJP917501 NTL851970:NTL917501 ODH851970:ODH917501 OND851970:OND917501 OWZ851970:OWZ917501 PGV851970:PGV917501 PQR851970:PQR917501 QAN851970:QAN917501 QKJ851970:QKJ917501 QUF851970:QUF917501 REB851970:REB917501 RNX851970:RNX917501 RXT851970:RXT917501 SHP851970:SHP917501 SRL851970:SRL917501 TBH851970:TBH917501 TLD851970:TLD917501 TUZ851970:TUZ917501 UEV851970:UEV917501 UOR851970:UOR917501 UYN851970:UYN917501 VIJ851970:VIJ917501 VSF851970:VSF917501 WCB851970:WCB917501 WLX851970:WLX917501 WVT851970:WVT917501 L917506:L983037 JH917506:JH983037 TD917506:TD983037 ACZ917506:ACZ983037 AMV917506:AMV983037 AWR917506:AWR983037 BGN917506:BGN983037 BQJ917506:BQJ983037 CAF917506:CAF983037 CKB917506:CKB983037 CTX917506:CTX983037 DDT917506:DDT983037 DNP917506:DNP983037 DXL917506:DXL983037 EHH917506:EHH983037 ERD917506:ERD983037 FAZ917506:FAZ983037 FKV917506:FKV983037 FUR917506:FUR983037 GEN917506:GEN983037 GOJ917506:GOJ983037 GYF917506:GYF983037 HIB917506:HIB983037 HRX917506:HRX983037 IBT917506:IBT983037 ILP917506:ILP983037 IVL917506:IVL983037 JFH917506:JFH983037 JPD917506:JPD983037 JYZ917506:JYZ983037 KIV917506:KIV983037 KSR917506:KSR983037 LCN917506:LCN983037 LMJ917506:LMJ983037 LWF917506:LWF983037 MGB917506:MGB983037 MPX917506:MPX983037 MZT917506:MZT983037 NJP917506:NJP983037 NTL917506:NTL983037 ODH917506:ODH983037 OND917506:OND983037 OWZ917506:OWZ983037 PGV917506:PGV983037 PQR917506:PQR983037 QAN917506:QAN983037 QKJ917506:QKJ983037 QUF917506:QUF983037 REB917506:REB983037 RNX917506:RNX983037 RXT917506:RXT983037 SHP917506:SHP983037 SRL917506:SRL983037 TBH917506:TBH983037 TLD917506:TLD983037 TUZ917506:TUZ983037 UEV917506:UEV983037 UOR917506:UOR983037 UYN917506:UYN983037 VIJ917506:VIJ983037 VSF917506:VSF983037 WCB917506:WCB983037 WLX917506:WLX983037 WVT917506:WVT983037 L983042:L1048576 JH983042:JH1048576 TD983042:TD1048576 ACZ983042:ACZ1048576 AMV983042:AMV1048576 AWR983042:AWR1048576 BGN983042:BGN1048576 BQJ983042:BQJ1048576 CAF983042:CAF1048576 CKB983042:CKB1048576 CTX983042:CTX1048576 DDT983042:DDT1048576 DNP983042:DNP1048576 DXL983042:DXL1048576 EHH983042:EHH1048576 ERD983042:ERD1048576 FAZ983042:FAZ1048576 FKV983042:FKV1048576 FUR983042:FUR1048576 GEN983042:GEN1048576 GOJ983042:GOJ1048576 GYF983042:GYF1048576 HIB983042:HIB1048576 HRX983042:HRX1048576 IBT983042:IBT1048576 ILP983042:ILP1048576 IVL983042:IVL1048576 JFH983042:JFH1048576 JPD983042:JPD1048576 JYZ983042:JYZ1048576 KIV983042:KIV1048576 KSR983042:KSR1048576 LCN983042:LCN1048576 LMJ983042:LMJ1048576 LWF983042:LWF1048576 MGB983042:MGB1048576 MPX983042:MPX1048576 MZT983042:MZT1048576 NJP983042:NJP1048576 NTL983042:NTL1048576 ODH983042:ODH1048576 OND983042:OND1048576 OWZ983042:OWZ1048576 PGV983042:PGV1048576 PQR983042:PQR1048576 QAN983042:QAN1048576 QKJ983042:QKJ1048576 QUF983042:QUF1048576 REB983042:REB1048576 RNX983042:RNX1048576 RXT983042:RXT1048576 SHP983042:SHP1048576 SRL983042:SRL1048576 TBH983042:TBH1048576 TLD983042:TLD1048576 TUZ983042:TUZ1048576 UEV983042:UEV1048576 UOR983042:UOR1048576 UYN983042:UYN1048576 VIJ983042:VIJ1048576 VSF983042:VSF1048576 WCB983042:WCB1048576 WLX983042:WLX1048576 WVT983042:WVT1048576 WVT5:WVT65533 WLX5:WLX65533 WCB5:WCB65533 VSF5:VSF65533 VIJ5:VIJ65533 UYN5:UYN65533 UOR5:UOR65533 UEV5:UEV65533 TUZ5:TUZ65533 TLD5:TLD65533 TBH5:TBH65533 SRL5:SRL65533 SHP5:SHP65533 RXT5:RXT65533 RNX5:RNX65533 REB5:REB65533 QUF5:QUF65533 QKJ5:QKJ65533 QAN5:QAN65533 PQR5:PQR65533 PGV5:PGV65533 OWZ5:OWZ65533 OND5:OND65533 ODH5:ODH65533 NTL5:NTL65533 NJP5:NJP65533 MZT5:MZT65533 MPX5:MPX65533 MGB5:MGB65533 LWF5:LWF65533 LMJ5:LMJ65533 LCN5:LCN65533 KSR5:KSR65533 KIV5:KIV65533 JYZ5:JYZ65533 JPD5:JPD65533 JFH5:JFH65533 IVL5:IVL65533 ILP5:ILP65533 IBT5:IBT65533 HRX5:HRX65533 HIB5:HIB65533 GYF5:GYF65533 GOJ5:GOJ65533 GEN5:GEN65533 FUR5:FUR65533 FKV5:FKV65533 FAZ5:FAZ65533 ERD5:ERD65533 EHH5:EHH65533 DXL5:DXL65533 DNP5:DNP65533 DDT5:DDT65533 CTX5:CTX65533 CKB5:CKB65533 CAF5:CAF65533 BQJ5:BQJ65533 BGN5:BGN65533 AWR5:AWR65533 AMV5:AMV65533 ACZ5:ACZ65533 TD5:TD65533 JH5:JH65533 L5:L591 L593:L65533"/>
    <dataValidation allowBlank="1" showInputMessage="1" showErrorMessage="1" prompt="Unit" sqref="K65538:K131069 JG65538:JG131069 TC65538:TC131069 ACY65538:ACY131069 AMU65538:AMU131069 AWQ65538:AWQ131069 BGM65538:BGM131069 BQI65538:BQI131069 CAE65538:CAE131069 CKA65538:CKA131069 CTW65538:CTW131069 DDS65538:DDS131069 DNO65538:DNO131069 DXK65538:DXK131069 EHG65538:EHG131069 ERC65538:ERC131069 FAY65538:FAY131069 FKU65538:FKU131069 FUQ65538:FUQ131069 GEM65538:GEM131069 GOI65538:GOI131069 GYE65538:GYE131069 HIA65538:HIA131069 HRW65538:HRW131069 IBS65538:IBS131069 ILO65538:ILO131069 IVK65538:IVK131069 JFG65538:JFG131069 JPC65538:JPC131069 JYY65538:JYY131069 KIU65538:KIU131069 KSQ65538:KSQ131069 LCM65538:LCM131069 LMI65538:LMI131069 LWE65538:LWE131069 MGA65538:MGA131069 MPW65538:MPW131069 MZS65538:MZS131069 NJO65538:NJO131069 NTK65538:NTK131069 ODG65538:ODG131069 ONC65538:ONC131069 OWY65538:OWY131069 PGU65538:PGU131069 PQQ65538:PQQ131069 QAM65538:QAM131069 QKI65538:QKI131069 QUE65538:QUE131069 REA65538:REA131069 RNW65538:RNW131069 RXS65538:RXS131069 SHO65538:SHO131069 SRK65538:SRK131069 TBG65538:TBG131069 TLC65538:TLC131069 TUY65538:TUY131069 UEU65538:UEU131069 UOQ65538:UOQ131069 UYM65538:UYM131069 VII65538:VII131069 VSE65538:VSE131069 WCA65538:WCA131069 WLW65538:WLW131069 WVS65538:WVS131069 K131074:K196605 JG131074:JG196605 TC131074:TC196605 ACY131074:ACY196605 AMU131074:AMU196605 AWQ131074:AWQ196605 BGM131074:BGM196605 BQI131074:BQI196605 CAE131074:CAE196605 CKA131074:CKA196605 CTW131074:CTW196605 DDS131074:DDS196605 DNO131074:DNO196605 DXK131074:DXK196605 EHG131074:EHG196605 ERC131074:ERC196605 FAY131074:FAY196605 FKU131074:FKU196605 FUQ131074:FUQ196605 GEM131074:GEM196605 GOI131074:GOI196605 GYE131074:GYE196605 HIA131074:HIA196605 HRW131074:HRW196605 IBS131074:IBS196605 ILO131074:ILO196605 IVK131074:IVK196605 JFG131074:JFG196605 JPC131074:JPC196605 JYY131074:JYY196605 KIU131074:KIU196605 KSQ131074:KSQ196605 LCM131074:LCM196605 LMI131074:LMI196605 LWE131074:LWE196605 MGA131074:MGA196605 MPW131074:MPW196605 MZS131074:MZS196605 NJO131074:NJO196605 NTK131074:NTK196605 ODG131074:ODG196605 ONC131074:ONC196605 OWY131074:OWY196605 PGU131074:PGU196605 PQQ131074:PQQ196605 QAM131074:QAM196605 QKI131074:QKI196605 QUE131074:QUE196605 REA131074:REA196605 RNW131074:RNW196605 RXS131074:RXS196605 SHO131074:SHO196605 SRK131074:SRK196605 TBG131074:TBG196605 TLC131074:TLC196605 TUY131074:TUY196605 UEU131074:UEU196605 UOQ131074:UOQ196605 UYM131074:UYM196605 VII131074:VII196605 VSE131074:VSE196605 WCA131074:WCA196605 WLW131074:WLW196605 WVS131074:WVS196605 K196610:K262141 JG196610:JG262141 TC196610:TC262141 ACY196610:ACY262141 AMU196610:AMU262141 AWQ196610:AWQ262141 BGM196610:BGM262141 BQI196610:BQI262141 CAE196610:CAE262141 CKA196610:CKA262141 CTW196610:CTW262141 DDS196610:DDS262141 DNO196610:DNO262141 DXK196610:DXK262141 EHG196610:EHG262141 ERC196610:ERC262141 FAY196610:FAY262141 FKU196610:FKU262141 FUQ196610:FUQ262141 GEM196610:GEM262141 GOI196610:GOI262141 GYE196610:GYE262141 HIA196610:HIA262141 HRW196610:HRW262141 IBS196610:IBS262141 ILO196610:ILO262141 IVK196610:IVK262141 JFG196610:JFG262141 JPC196610:JPC262141 JYY196610:JYY262141 KIU196610:KIU262141 KSQ196610:KSQ262141 LCM196610:LCM262141 LMI196610:LMI262141 LWE196610:LWE262141 MGA196610:MGA262141 MPW196610:MPW262141 MZS196610:MZS262141 NJO196610:NJO262141 NTK196610:NTK262141 ODG196610:ODG262141 ONC196610:ONC262141 OWY196610:OWY262141 PGU196610:PGU262141 PQQ196610:PQQ262141 QAM196610:QAM262141 QKI196610:QKI262141 QUE196610:QUE262141 REA196610:REA262141 RNW196610:RNW262141 RXS196610:RXS262141 SHO196610:SHO262141 SRK196610:SRK262141 TBG196610:TBG262141 TLC196610:TLC262141 TUY196610:TUY262141 UEU196610:UEU262141 UOQ196610:UOQ262141 UYM196610:UYM262141 VII196610:VII262141 VSE196610:VSE262141 WCA196610:WCA262141 WLW196610:WLW262141 WVS196610:WVS262141 K262146:K327677 JG262146:JG327677 TC262146:TC327677 ACY262146:ACY327677 AMU262146:AMU327677 AWQ262146:AWQ327677 BGM262146:BGM327677 BQI262146:BQI327677 CAE262146:CAE327677 CKA262146:CKA327677 CTW262146:CTW327677 DDS262146:DDS327677 DNO262146:DNO327677 DXK262146:DXK327677 EHG262146:EHG327677 ERC262146:ERC327677 FAY262146:FAY327677 FKU262146:FKU327677 FUQ262146:FUQ327677 GEM262146:GEM327677 GOI262146:GOI327677 GYE262146:GYE327677 HIA262146:HIA327677 HRW262146:HRW327677 IBS262146:IBS327677 ILO262146:ILO327677 IVK262146:IVK327677 JFG262146:JFG327677 JPC262146:JPC327677 JYY262146:JYY327677 KIU262146:KIU327677 KSQ262146:KSQ327677 LCM262146:LCM327677 LMI262146:LMI327677 LWE262146:LWE327677 MGA262146:MGA327677 MPW262146:MPW327677 MZS262146:MZS327677 NJO262146:NJO327677 NTK262146:NTK327677 ODG262146:ODG327677 ONC262146:ONC327677 OWY262146:OWY327677 PGU262146:PGU327677 PQQ262146:PQQ327677 QAM262146:QAM327677 QKI262146:QKI327677 QUE262146:QUE327677 REA262146:REA327677 RNW262146:RNW327677 RXS262146:RXS327677 SHO262146:SHO327677 SRK262146:SRK327677 TBG262146:TBG327677 TLC262146:TLC327677 TUY262146:TUY327677 UEU262146:UEU327677 UOQ262146:UOQ327677 UYM262146:UYM327677 VII262146:VII327677 VSE262146:VSE327677 WCA262146:WCA327677 WLW262146:WLW327677 WVS262146:WVS327677 K327682:K393213 JG327682:JG393213 TC327682:TC393213 ACY327682:ACY393213 AMU327682:AMU393213 AWQ327682:AWQ393213 BGM327682:BGM393213 BQI327682:BQI393213 CAE327682:CAE393213 CKA327682:CKA393213 CTW327682:CTW393213 DDS327682:DDS393213 DNO327682:DNO393213 DXK327682:DXK393213 EHG327682:EHG393213 ERC327682:ERC393213 FAY327682:FAY393213 FKU327682:FKU393213 FUQ327682:FUQ393213 GEM327682:GEM393213 GOI327682:GOI393213 GYE327682:GYE393213 HIA327682:HIA393213 HRW327682:HRW393213 IBS327682:IBS393213 ILO327682:ILO393213 IVK327682:IVK393213 JFG327682:JFG393213 JPC327682:JPC393213 JYY327682:JYY393213 KIU327682:KIU393213 KSQ327682:KSQ393213 LCM327682:LCM393213 LMI327682:LMI393213 LWE327682:LWE393213 MGA327682:MGA393213 MPW327682:MPW393213 MZS327682:MZS393213 NJO327682:NJO393213 NTK327682:NTK393213 ODG327682:ODG393213 ONC327682:ONC393213 OWY327682:OWY393213 PGU327682:PGU393213 PQQ327682:PQQ393213 QAM327682:QAM393213 QKI327682:QKI393213 QUE327682:QUE393213 REA327682:REA393213 RNW327682:RNW393213 RXS327682:RXS393213 SHO327682:SHO393213 SRK327682:SRK393213 TBG327682:TBG393213 TLC327682:TLC393213 TUY327682:TUY393213 UEU327682:UEU393213 UOQ327682:UOQ393213 UYM327682:UYM393213 VII327682:VII393213 VSE327682:VSE393213 WCA327682:WCA393213 WLW327682:WLW393213 WVS327682:WVS393213 K393218:K458749 JG393218:JG458749 TC393218:TC458749 ACY393218:ACY458749 AMU393218:AMU458749 AWQ393218:AWQ458749 BGM393218:BGM458749 BQI393218:BQI458749 CAE393218:CAE458749 CKA393218:CKA458749 CTW393218:CTW458749 DDS393218:DDS458749 DNO393218:DNO458749 DXK393218:DXK458749 EHG393218:EHG458749 ERC393218:ERC458749 FAY393218:FAY458749 FKU393218:FKU458749 FUQ393218:FUQ458749 GEM393218:GEM458749 GOI393218:GOI458749 GYE393218:GYE458749 HIA393218:HIA458749 HRW393218:HRW458749 IBS393218:IBS458749 ILO393218:ILO458749 IVK393218:IVK458749 JFG393218:JFG458749 JPC393218:JPC458749 JYY393218:JYY458749 KIU393218:KIU458749 KSQ393218:KSQ458749 LCM393218:LCM458749 LMI393218:LMI458749 LWE393218:LWE458749 MGA393218:MGA458749 MPW393218:MPW458749 MZS393218:MZS458749 NJO393218:NJO458749 NTK393218:NTK458749 ODG393218:ODG458749 ONC393218:ONC458749 OWY393218:OWY458749 PGU393218:PGU458749 PQQ393218:PQQ458749 QAM393218:QAM458749 QKI393218:QKI458749 QUE393218:QUE458749 REA393218:REA458749 RNW393218:RNW458749 RXS393218:RXS458749 SHO393218:SHO458749 SRK393218:SRK458749 TBG393218:TBG458749 TLC393218:TLC458749 TUY393218:TUY458749 UEU393218:UEU458749 UOQ393218:UOQ458749 UYM393218:UYM458749 VII393218:VII458749 VSE393218:VSE458749 WCA393218:WCA458749 WLW393218:WLW458749 WVS393218:WVS458749 K458754:K524285 JG458754:JG524285 TC458754:TC524285 ACY458754:ACY524285 AMU458754:AMU524285 AWQ458754:AWQ524285 BGM458754:BGM524285 BQI458754:BQI524285 CAE458754:CAE524285 CKA458754:CKA524285 CTW458754:CTW524285 DDS458754:DDS524285 DNO458754:DNO524285 DXK458754:DXK524285 EHG458754:EHG524285 ERC458754:ERC524285 FAY458754:FAY524285 FKU458754:FKU524285 FUQ458754:FUQ524285 GEM458754:GEM524285 GOI458754:GOI524285 GYE458754:GYE524285 HIA458754:HIA524285 HRW458754:HRW524285 IBS458754:IBS524285 ILO458754:ILO524285 IVK458754:IVK524285 JFG458754:JFG524285 JPC458754:JPC524285 JYY458754:JYY524285 KIU458754:KIU524285 KSQ458754:KSQ524285 LCM458754:LCM524285 LMI458754:LMI524285 LWE458754:LWE524285 MGA458754:MGA524285 MPW458754:MPW524285 MZS458754:MZS524285 NJO458754:NJO524285 NTK458754:NTK524285 ODG458754:ODG524285 ONC458754:ONC524285 OWY458754:OWY524285 PGU458754:PGU524285 PQQ458754:PQQ524285 QAM458754:QAM524285 QKI458754:QKI524285 QUE458754:QUE524285 REA458754:REA524285 RNW458754:RNW524285 RXS458754:RXS524285 SHO458754:SHO524285 SRK458754:SRK524285 TBG458754:TBG524285 TLC458754:TLC524285 TUY458754:TUY524285 UEU458754:UEU524285 UOQ458754:UOQ524285 UYM458754:UYM524285 VII458754:VII524285 VSE458754:VSE524285 WCA458754:WCA524285 WLW458754:WLW524285 WVS458754:WVS524285 K524290:K589821 JG524290:JG589821 TC524290:TC589821 ACY524290:ACY589821 AMU524290:AMU589821 AWQ524290:AWQ589821 BGM524290:BGM589821 BQI524290:BQI589821 CAE524290:CAE589821 CKA524290:CKA589821 CTW524290:CTW589821 DDS524290:DDS589821 DNO524290:DNO589821 DXK524290:DXK589821 EHG524290:EHG589821 ERC524290:ERC589821 FAY524290:FAY589821 FKU524290:FKU589821 FUQ524290:FUQ589821 GEM524290:GEM589821 GOI524290:GOI589821 GYE524290:GYE589821 HIA524290:HIA589821 HRW524290:HRW589821 IBS524290:IBS589821 ILO524290:ILO589821 IVK524290:IVK589821 JFG524290:JFG589821 JPC524290:JPC589821 JYY524290:JYY589821 KIU524290:KIU589821 KSQ524290:KSQ589821 LCM524290:LCM589821 LMI524290:LMI589821 LWE524290:LWE589821 MGA524290:MGA589821 MPW524290:MPW589821 MZS524290:MZS589821 NJO524290:NJO589821 NTK524290:NTK589821 ODG524290:ODG589821 ONC524290:ONC589821 OWY524290:OWY589821 PGU524290:PGU589821 PQQ524290:PQQ589821 QAM524290:QAM589821 QKI524290:QKI589821 QUE524290:QUE589821 REA524290:REA589821 RNW524290:RNW589821 RXS524290:RXS589821 SHO524290:SHO589821 SRK524290:SRK589821 TBG524290:TBG589821 TLC524290:TLC589821 TUY524290:TUY589821 UEU524290:UEU589821 UOQ524290:UOQ589821 UYM524290:UYM589821 VII524290:VII589821 VSE524290:VSE589821 WCA524290:WCA589821 WLW524290:WLW589821 WVS524290:WVS589821 K589826:K655357 JG589826:JG655357 TC589826:TC655357 ACY589826:ACY655357 AMU589826:AMU655357 AWQ589826:AWQ655357 BGM589826:BGM655357 BQI589826:BQI655357 CAE589826:CAE655357 CKA589826:CKA655357 CTW589826:CTW655357 DDS589826:DDS655357 DNO589826:DNO655357 DXK589826:DXK655357 EHG589826:EHG655357 ERC589826:ERC655357 FAY589826:FAY655357 FKU589826:FKU655357 FUQ589826:FUQ655357 GEM589826:GEM655357 GOI589826:GOI655357 GYE589826:GYE655357 HIA589826:HIA655357 HRW589826:HRW655357 IBS589826:IBS655357 ILO589826:ILO655357 IVK589826:IVK655357 JFG589826:JFG655357 JPC589826:JPC655357 JYY589826:JYY655357 KIU589826:KIU655357 KSQ589826:KSQ655357 LCM589826:LCM655357 LMI589826:LMI655357 LWE589826:LWE655357 MGA589826:MGA655357 MPW589826:MPW655357 MZS589826:MZS655357 NJO589826:NJO655357 NTK589826:NTK655357 ODG589826:ODG655357 ONC589826:ONC655357 OWY589826:OWY655357 PGU589826:PGU655357 PQQ589826:PQQ655357 QAM589826:QAM655357 QKI589826:QKI655357 QUE589826:QUE655357 REA589826:REA655357 RNW589826:RNW655357 RXS589826:RXS655357 SHO589826:SHO655357 SRK589826:SRK655357 TBG589826:TBG655357 TLC589826:TLC655357 TUY589826:TUY655357 UEU589826:UEU655357 UOQ589826:UOQ655357 UYM589826:UYM655357 VII589826:VII655357 VSE589826:VSE655357 WCA589826:WCA655357 WLW589826:WLW655357 WVS589826:WVS655357 K655362:K720893 JG655362:JG720893 TC655362:TC720893 ACY655362:ACY720893 AMU655362:AMU720893 AWQ655362:AWQ720893 BGM655362:BGM720893 BQI655362:BQI720893 CAE655362:CAE720893 CKA655362:CKA720893 CTW655362:CTW720893 DDS655362:DDS720893 DNO655362:DNO720893 DXK655362:DXK720893 EHG655362:EHG720893 ERC655362:ERC720893 FAY655362:FAY720893 FKU655362:FKU720893 FUQ655362:FUQ720893 GEM655362:GEM720893 GOI655362:GOI720893 GYE655362:GYE720893 HIA655362:HIA720893 HRW655362:HRW720893 IBS655362:IBS720893 ILO655362:ILO720893 IVK655362:IVK720893 JFG655362:JFG720893 JPC655362:JPC720893 JYY655362:JYY720893 KIU655362:KIU720893 KSQ655362:KSQ720893 LCM655362:LCM720893 LMI655362:LMI720893 LWE655362:LWE720893 MGA655362:MGA720893 MPW655362:MPW720893 MZS655362:MZS720893 NJO655362:NJO720893 NTK655362:NTK720893 ODG655362:ODG720893 ONC655362:ONC720893 OWY655362:OWY720893 PGU655362:PGU720893 PQQ655362:PQQ720893 QAM655362:QAM720893 QKI655362:QKI720893 QUE655362:QUE720893 REA655362:REA720893 RNW655362:RNW720893 RXS655362:RXS720893 SHO655362:SHO720893 SRK655362:SRK720893 TBG655362:TBG720893 TLC655362:TLC720893 TUY655362:TUY720893 UEU655362:UEU720893 UOQ655362:UOQ720893 UYM655362:UYM720893 VII655362:VII720893 VSE655362:VSE720893 WCA655362:WCA720893 WLW655362:WLW720893 WVS655362:WVS720893 K720898:K786429 JG720898:JG786429 TC720898:TC786429 ACY720898:ACY786429 AMU720898:AMU786429 AWQ720898:AWQ786429 BGM720898:BGM786429 BQI720898:BQI786429 CAE720898:CAE786429 CKA720898:CKA786429 CTW720898:CTW786429 DDS720898:DDS786429 DNO720898:DNO786429 DXK720898:DXK786429 EHG720898:EHG786429 ERC720898:ERC786429 FAY720898:FAY786429 FKU720898:FKU786429 FUQ720898:FUQ786429 GEM720898:GEM786429 GOI720898:GOI786429 GYE720898:GYE786429 HIA720898:HIA786429 HRW720898:HRW786429 IBS720898:IBS786429 ILO720898:ILO786429 IVK720898:IVK786429 JFG720898:JFG786429 JPC720898:JPC786429 JYY720898:JYY786429 KIU720898:KIU786429 KSQ720898:KSQ786429 LCM720898:LCM786429 LMI720898:LMI786429 LWE720898:LWE786429 MGA720898:MGA786429 MPW720898:MPW786429 MZS720898:MZS786429 NJO720898:NJO786429 NTK720898:NTK786429 ODG720898:ODG786429 ONC720898:ONC786429 OWY720898:OWY786429 PGU720898:PGU786429 PQQ720898:PQQ786429 QAM720898:QAM786429 QKI720898:QKI786429 QUE720898:QUE786429 REA720898:REA786429 RNW720898:RNW786429 RXS720898:RXS786429 SHO720898:SHO786429 SRK720898:SRK786429 TBG720898:TBG786429 TLC720898:TLC786429 TUY720898:TUY786429 UEU720898:UEU786429 UOQ720898:UOQ786429 UYM720898:UYM786429 VII720898:VII786429 VSE720898:VSE786429 WCA720898:WCA786429 WLW720898:WLW786429 WVS720898:WVS786429 K786434:K851965 JG786434:JG851965 TC786434:TC851965 ACY786434:ACY851965 AMU786434:AMU851965 AWQ786434:AWQ851965 BGM786434:BGM851965 BQI786434:BQI851965 CAE786434:CAE851965 CKA786434:CKA851965 CTW786434:CTW851965 DDS786434:DDS851965 DNO786434:DNO851965 DXK786434:DXK851965 EHG786434:EHG851965 ERC786434:ERC851965 FAY786434:FAY851965 FKU786434:FKU851965 FUQ786434:FUQ851965 GEM786434:GEM851965 GOI786434:GOI851965 GYE786434:GYE851965 HIA786434:HIA851965 HRW786434:HRW851965 IBS786434:IBS851965 ILO786434:ILO851965 IVK786434:IVK851965 JFG786434:JFG851965 JPC786434:JPC851965 JYY786434:JYY851965 KIU786434:KIU851965 KSQ786434:KSQ851965 LCM786434:LCM851965 LMI786434:LMI851965 LWE786434:LWE851965 MGA786434:MGA851965 MPW786434:MPW851965 MZS786434:MZS851965 NJO786434:NJO851965 NTK786434:NTK851965 ODG786434:ODG851965 ONC786434:ONC851965 OWY786434:OWY851965 PGU786434:PGU851965 PQQ786434:PQQ851965 QAM786434:QAM851965 QKI786434:QKI851965 QUE786434:QUE851965 REA786434:REA851965 RNW786434:RNW851965 RXS786434:RXS851965 SHO786434:SHO851965 SRK786434:SRK851965 TBG786434:TBG851965 TLC786434:TLC851965 TUY786434:TUY851965 UEU786434:UEU851965 UOQ786434:UOQ851965 UYM786434:UYM851965 VII786434:VII851965 VSE786434:VSE851965 WCA786434:WCA851965 WLW786434:WLW851965 WVS786434:WVS851965 K851970:K917501 JG851970:JG917501 TC851970:TC917501 ACY851970:ACY917501 AMU851970:AMU917501 AWQ851970:AWQ917501 BGM851970:BGM917501 BQI851970:BQI917501 CAE851970:CAE917501 CKA851970:CKA917501 CTW851970:CTW917501 DDS851970:DDS917501 DNO851970:DNO917501 DXK851970:DXK917501 EHG851970:EHG917501 ERC851970:ERC917501 FAY851970:FAY917501 FKU851970:FKU917501 FUQ851970:FUQ917501 GEM851970:GEM917501 GOI851970:GOI917501 GYE851970:GYE917501 HIA851970:HIA917501 HRW851970:HRW917501 IBS851970:IBS917501 ILO851970:ILO917501 IVK851970:IVK917501 JFG851970:JFG917501 JPC851970:JPC917501 JYY851970:JYY917501 KIU851970:KIU917501 KSQ851970:KSQ917501 LCM851970:LCM917501 LMI851970:LMI917501 LWE851970:LWE917501 MGA851970:MGA917501 MPW851970:MPW917501 MZS851970:MZS917501 NJO851970:NJO917501 NTK851970:NTK917501 ODG851970:ODG917501 ONC851970:ONC917501 OWY851970:OWY917501 PGU851970:PGU917501 PQQ851970:PQQ917501 QAM851970:QAM917501 QKI851970:QKI917501 QUE851970:QUE917501 REA851970:REA917501 RNW851970:RNW917501 RXS851970:RXS917501 SHO851970:SHO917501 SRK851970:SRK917501 TBG851970:TBG917501 TLC851970:TLC917501 TUY851970:TUY917501 UEU851970:UEU917501 UOQ851970:UOQ917501 UYM851970:UYM917501 VII851970:VII917501 VSE851970:VSE917501 WCA851970:WCA917501 WLW851970:WLW917501 WVS851970:WVS917501 K917506:K983037 JG917506:JG983037 TC917506:TC983037 ACY917506:ACY983037 AMU917506:AMU983037 AWQ917506:AWQ983037 BGM917506:BGM983037 BQI917506:BQI983037 CAE917506:CAE983037 CKA917506:CKA983037 CTW917506:CTW983037 DDS917506:DDS983037 DNO917506:DNO983037 DXK917506:DXK983037 EHG917506:EHG983037 ERC917506:ERC983037 FAY917506:FAY983037 FKU917506:FKU983037 FUQ917506:FUQ983037 GEM917506:GEM983037 GOI917506:GOI983037 GYE917506:GYE983037 HIA917506:HIA983037 HRW917506:HRW983037 IBS917506:IBS983037 ILO917506:ILO983037 IVK917506:IVK983037 JFG917506:JFG983037 JPC917506:JPC983037 JYY917506:JYY983037 KIU917506:KIU983037 KSQ917506:KSQ983037 LCM917506:LCM983037 LMI917506:LMI983037 LWE917506:LWE983037 MGA917506:MGA983037 MPW917506:MPW983037 MZS917506:MZS983037 NJO917506:NJO983037 NTK917506:NTK983037 ODG917506:ODG983037 ONC917506:ONC983037 OWY917506:OWY983037 PGU917506:PGU983037 PQQ917506:PQQ983037 QAM917506:QAM983037 QKI917506:QKI983037 QUE917506:QUE983037 REA917506:REA983037 RNW917506:RNW983037 RXS917506:RXS983037 SHO917506:SHO983037 SRK917506:SRK983037 TBG917506:TBG983037 TLC917506:TLC983037 TUY917506:TUY983037 UEU917506:UEU983037 UOQ917506:UOQ983037 UYM917506:UYM983037 VII917506:VII983037 VSE917506:VSE983037 WCA917506:WCA983037 WLW917506:WLW983037 WVS917506:WVS983037 K983042:K1048576 JG983042:JG1048576 TC983042:TC1048576 ACY983042:ACY1048576 AMU983042:AMU1048576 AWQ983042:AWQ1048576 BGM983042:BGM1048576 BQI983042:BQI1048576 CAE983042:CAE1048576 CKA983042:CKA1048576 CTW983042:CTW1048576 DDS983042:DDS1048576 DNO983042:DNO1048576 DXK983042:DXK1048576 EHG983042:EHG1048576 ERC983042:ERC1048576 FAY983042:FAY1048576 FKU983042:FKU1048576 FUQ983042:FUQ1048576 GEM983042:GEM1048576 GOI983042:GOI1048576 GYE983042:GYE1048576 HIA983042:HIA1048576 HRW983042:HRW1048576 IBS983042:IBS1048576 ILO983042:ILO1048576 IVK983042:IVK1048576 JFG983042:JFG1048576 JPC983042:JPC1048576 JYY983042:JYY1048576 KIU983042:KIU1048576 KSQ983042:KSQ1048576 LCM983042:LCM1048576 LMI983042:LMI1048576 LWE983042:LWE1048576 MGA983042:MGA1048576 MPW983042:MPW1048576 MZS983042:MZS1048576 NJO983042:NJO1048576 NTK983042:NTK1048576 ODG983042:ODG1048576 ONC983042:ONC1048576 OWY983042:OWY1048576 PGU983042:PGU1048576 PQQ983042:PQQ1048576 QAM983042:QAM1048576 QKI983042:QKI1048576 QUE983042:QUE1048576 REA983042:REA1048576 RNW983042:RNW1048576 RXS983042:RXS1048576 SHO983042:SHO1048576 SRK983042:SRK1048576 TBG983042:TBG1048576 TLC983042:TLC1048576 TUY983042:TUY1048576 UEU983042:UEU1048576 UOQ983042:UOQ1048576 UYM983042:UYM1048576 VII983042:VII1048576 VSE983042:VSE1048576 WCA983042:WCA1048576 WLW983042:WLW1048576 WVS983042:WVS1048576 WVS5:WVS65533 WLW5:WLW65533 WCA5:WCA65533 VSE5:VSE65533 VII5:VII65533 UYM5:UYM65533 UOQ5:UOQ65533 UEU5:UEU65533 TUY5:TUY65533 TLC5:TLC65533 TBG5:TBG65533 SRK5:SRK65533 SHO5:SHO65533 RXS5:RXS65533 RNW5:RNW65533 REA5:REA65533 QUE5:QUE65533 QKI5:QKI65533 QAM5:QAM65533 PQQ5:PQQ65533 PGU5:PGU65533 OWY5:OWY65533 ONC5:ONC65533 ODG5:ODG65533 NTK5:NTK65533 NJO5:NJO65533 MZS5:MZS65533 MPW5:MPW65533 MGA5:MGA65533 LWE5:LWE65533 LMI5:LMI65533 LCM5:LCM65533 KSQ5:KSQ65533 KIU5:KIU65533 JYY5:JYY65533 JPC5:JPC65533 JFG5:JFG65533 IVK5:IVK65533 ILO5:ILO65533 IBS5:IBS65533 HRW5:HRW65533 HIA5:HIA65533 GYE5:GYE65533 GOI5:GOI65533 GEM5:GEM65533 FUQ5:FUQ65533 FKU5:FKU65533 FAY5:FAY65533 ERC5:ERC65533 EHG5:EHG65533 DXK5:DXK65533 DNO5:DNO65533 DDS5:DDS65533 CTW5:CTW65533 CKA5:CKA65533 CAE5:CAE65533 BQI5:BQI65533 BGM5:BGM65533 AWQ5:AWQ65533 AMU5:AMU65533 ACY5:ACY65533 TC5:TC65533 JG5:JG65533 K5:K583 K593:K65533"/>
    <dataValidation allowBlank="1" showInputMessage="1" showErrorMessage="1" prompt="Rate" sqref="J65538:J131069 JF65538:JF131069 TB65538:TB131069 ACX65538:ACX131069 AMT65538:AMT131069 AWP65538:AWP131069 BGL65538:BGL131069 BQH65538:BQH131069 CAD65538:CAD131069 CJZ65538:CJZ131069 CTV65538:CTV131069 DDR65538:DDR131069 DNN65538:DNN131069 DXJ65538:DXJ131069 EHF65538:EHF131069 ERB65538:ERB131069 FAX65538:FAX131069 FKT65538:FKT131069 FUP65538:FUP131069 GEL65538:GEL131069 GOH65538:GOH131069 GYD65538:GYD131069 HHZ65538:HHZ131069 HRV65538:HRV131069 IBR65538:IBR131069 ILN65538:ILN131069 IVJ65538:IVJ131069 JFF65538:JFF131069 JPB65538:JPB131069 JYX65538:JYX131069 KIT65538:KIT131069 KSP65538:KSP131069 LCL65538:LCL131069 LMH65538:LMH131069 LWD65538:LWD131069 MFZ65538:MFZ131069 MPV65538:MPV131069 MZR65538:MZR131069 NJN65538:NJN131069 NTJ65538:NTJ131069 ODF65538:ODF131069 ONB65538:ONB131069 OWX65538:OWX131069 PGT65538:PGT131069 PQP65538:PQP131069 QAL65538:QAL131069 QKH65538:QKH131069 QUD65538:QUD131069 RDZ65538:RDZ131069 RNV65538:RNV131069 RXR65538:RXR131069 SHN65538:SHN131069 SRJ65538:SRJ131069 TBF65538:TBF131069 TLB65538:TLB131069 TUX65538:TUX131069 UET65538:UET131069 UOP65538:UOP131069 UYL65538:UYL131069 VIH65538:VIH131069 VSD65538:VSD131069 WBZ65538:WBZ131069 WLV65538:WLV131069 WVR65538:WVR131069 J131074:J196605 JF131074:JF196605 TB131074:TB196605 ACX131074:ACX196605 AMT131074:AMT196605 AWP131074:AWP196605 BGL131074:BGL196605 BQH131074:BQH196605 CAD131074:CAD196605 CJZ131074:CJZ196605 CTV131074:CTV196605 DDR131074:DDR196605 DNN131074:DNN196605 DXJ131074:DXJ196605 EHF131074:EHF196605 ERB131074:ERB196605 FAX131074:FAX196605 FKT131074:FKT196605 FUP131074:FUP196605 GEL131074:GEL196605 GOH131074:GOH196605 GYD131074:GYD196605 HHZ131074:HHZ196605 HRV131074:HRV196605 IBR131074:IBR196605 ILN131074:ILN196605 IVJ131074:IVJ196605 JFF131074:JFF196605 JPB131074:JPB196605 JYX131074:JYX196605 KIT131074:KIT196605 KSP131074:KSP196605 LCL131074:LCL196605 LMH131074:LMH196605 LWD131074:LWD196605 MFZ131074:MFZ196605 MPV131074:MPV196605 MZR131074:MZR196605 NJN131074:NJN196605 NTJ131074:NTJ196605 ODF131074:ODF196605 ONB131074:ONB196605 OWX131074:OWX196605 PGT131074:PGT196605 PQP131074:PQP196605 QAL131074:QAL196605 QKH131074:QKH196605 QUD131074:QUD196605 RDZ131074:RDZ196605 RNV131074:RNV196605 RXR131074:RXR196605 SHN131074:SHN196605 SRJ131074:SRJ196605 TBF131074:TBF196605 TLB131074:TLB196605 TUX131074:TUX196605 UET131074:UET196605 UOP131074:UOP196605 UYL131074:UYL196605 VIH131074:VIH196605 VSD131074:VSD196605 WBZ131074:WBZ196605 WLV131074:WLV196605 WVR131074:WVR196605 J196610:J262141 JF196610:JF262141 TB196610:TB262141 ACX196610:ACX262141 AMT196610:AMT262141 AWP196610:AWP262141 BGL196610:BGL262141 BQH196610:BQH262141 CAD196610:CAD262141 CJZ196610:CJZ262141 CTV196610:CTV262141 DDR196610:DDR262141 DNN196610:DNN262141 DXJ196610:DXJ262141 EHF196610:EHF262141 ERB196610:ERB262141 FAX196610:FAX262141 FKT196610:FKT262141 FUP196610:FUP262141 GEL196610:GEL262141 GOH196610:GOH262141 GYD196610:GYD262141 HHZ196610:HHZ262141 HRV196610:HRV262141 IBR196610:IBR262141 ILN196610:ILN262141 IVJ196610:IVJ262141 JFF196610:JFF262141 JPB196610:JPB262141 JYX196610:JYX262141 KIT196610:KIT262141 KSP196610:KSP262141 LCL196610:LCL262141 LMH196610:LMH262141 LWD196610:LWD262141 MFZ196610:MFZ262141 MPV196610:MPV262141 MZR196610:MZR262141 NJN196610:NJN262141 NTJ196610:NTJ262141 ODF196610:ODF262141 ONB196610:ONB262141 OWX196610:OWX262141 PGT196610:PGT262141 PQP196610:PQP262141 QAL196610:QAL262141 QKH196610:QKH262141 QUD196610:QUD262141 RDZ196610:RDZ262141 RNV196610:RNV262141 RXR196610:RXR262141 SHN196610:SHN262141 SRJ196610:SRJ262141 TBF196610:TBF262141 TLB196610:TLB262141 TUX196610:TUX262141 UET196610:UET262141 UOP196610:UOP262141 UYL196610:UYL262141 VIH196610:VIH262141 VSD196610:VSD262141 WBZ196610:WBZ262141 WLV196610:WLV262141 WVR196610:WVR262141 J262146:J327677 JF262146:JF327677 TB262146:TB327677 ACX262146:ACX327677 AMT262146:AMT327677 AWP262146:AWP327677 BGL262146:BGL327677 BQH262146:BQH327677 CAD262146:CAD327677 CJZ262146:CJZ327677 CTV262146:CTV327677 DDR262146:DDR327677 DNN262146:DNN327677 DXJ262146:DXJ327677 EHF262146:EHF327677 ERB262146:ERB327677 FAX262146:FAX327677 FKT262146:FKT327677 FUP262146:FUP327677 GEL262146:GEL327677 GOH262146:GOH327677 GYD262146:GYD327677 HHZ262146:HHZ327677 HRV262146:HRV327677 IBR262146:IBR327677 ILN262146:ILN327677 IVJ262146:IVJ327677 JFF262146:JFF327677 JPB262146:JPB327677 JYX262146:JYX327677 KIT262146:KIT327677 KSP262146:KSP327677 LCL262146:LCL327677 LMH262146:LMH327677 LWD262146:LWD327677 MFZ262146:MFZ327677 MPV262146:MPV327677 MZR262146:MZR327677 NJN262146:NJN327677 NTJ262146:NTJ327677 ODF262146:ODF327677 ONB262146:ONB327677 OWX262146:OWX327677 PGT262146:PGT327677 PQP262146:PQP327677 QAL262146:QAL327677 QKH262146:QKH327677 QUD262146:QUD327677 RDZ262146:RDZ327677 RNV262146:RNV327677 RXR262146:RXR327677 SHN262146:SHN327677 SRJ262146:SRJ327677 TBF262146:TBF327677 TLB262146:TLB327677 TUX262146:TUX327677 UET262146:UET327677 UOP262146:UOP327677 UYL262146:UYL327677 VIH262146:VIH327677 VSD262146:VSD327677 WBZ262146:WBZ327677 WLV262146:WLV327677 WVR262146:WVR327677 J327682:J393213 JF327682:JF393213 TB327682:TB393213 ACX327682:ACX393213 AMT327682:AMT393213 AWP327682:AWP393213 BGL327682:BGL393213 BQH327682:BQH393213 CAD327682:CAD393213 CJZ327682:CJZ393213 CTV327682:CTV393213 DDR327682:DDR393213 DNN327682:DNN393213 DXJ327682:DXJ393213 EHF327682:EHF393213 ERB327682:ERB393213 FAX327682:FAX393213 FKT327682:FKT393213 FUP327682:FUP393213 GEL327682:GEL393213 GOH327682:GOH393213 GYD327682:GYD393213 HHZ327682:HHZ393213 HRV327682:HRV393213 IBR327682:IBR393213 ILN327682:ILN393213 IVJ327682:IVJ393213 JFF327682:JFF393213 JPB327682:JPB393213 JYX327682:JYX393213 KIT327682:KIT393213 KSP327682:KSP393213 LCL327682:LCL393213 LMH327682:LMH393213 LWD327682:LWD393213 MFZ327682:MFZ393213 MPV327682:MPV393213 MZR327682:MZR393213 NJN327682:NJN393213 NTJ327682:NTJ393213 ODF327682:ODF393213 ONB327682:ONB393213 OWX327682:OWX393213 PGT327682:PGT393213 PQP327682:PQP393213 QAL327682:QAL393213 QKH327682:QKH393213 QUD327682:QUD393213 RDZ327682:RDZ393213 RNV327682:RNV393213 RXR327682:RXR393213 SHN327682:SHN393213 SRJ327682:SRJ393213 TBF327682:TBF393213 TLB327682:TLB393213 TUX327682:TUX393213 UET327682:UET393213 UOP327682:UOP393213 UYL327682:UYL393213 VIH327682:VIH393213 VSD327682:VSD393213 WBZ327682:WBZ393213 WLV327682:WLV393213 WVR327682:WVR393213 J393218:J458749 JF393218:JF458749 TB393218:TB458749 ACX393218:ACX458749 AMT393218:AMT458749 AWP393218:AWP458749 BGL393218:BGL458749 BQH393218:BQH458749 CAD393218:CAD458749 CJZ393218:CJZ458749 CTV393218:CTV458749 DDR393218:DDR458749 DNN393218:DNN458749 DXJ393218:DXJ458749 EHF393218:EHF458749 ERB393218:ERB458749 FAX393218:FAX458749 FKT393218:FKT458749 FUP393218:FUP458749 GEL393218:GEL458749 GOH393218:GOH458749 GYD393218:GYD458749 HHZ393218:HHZ458749 HRV393218:HRV458749 IBR393218:IBR458749 ILN393218:ILN458749 IVJ393218:IVJ458749 JFF393218:JFF458749 JPB393218:JPB458749 JYX393218:JYX458749 KIT393218:KIT458749 KSP393218:KSP458749 LCL393218:LCL458749 LMH393218:LMH458749 LWD393218:LWD458749 MFZ393218:MFZ458749 MPV393218:MPV458749 MZR393218:MZR458749 NJN393218:NJN458749 NTJ393218:NTJ458749 ODF393218:ODF458749 ONB393218:ONB458749 OWX393218:OWX458749 PGT393218:PGT458749 PQP393218:PQP458749 QAL393218:QAL458749 QKH393218:QKH458749 QUD393218:QUD458749 RDZ393218:RDZ458749 RNV393218:RNV458749 RXR393218:RXR458749 SHN393218:SHN458749 SRJ393218:SRJ458749 TBF393218:TBF458749 TLB393218:TLB458749 TUX393218:TUX458749 UET393218:UET458749 UOP393218:UOP458749 UYL393218:UYL458749 VIH393218:VIH458749 VSD393218:VSD458749 WBZ393218:WBZ458749 WLV393218:WLV458749 WVR393218:WVR458749 J458754:J524285 JF458754:JF524285 TB458754:TB524285 ACX458754:ACX524285 AMT458754:AMT524285 AWP458754:AWP524285 BGL458754:BGL524285 BQH458754:BQH524285 CAD458754:CAD524285 CJZ458754:CJZ524285 CTV458754:CTV524285 DDR458754:DDR524285 DNN458754:DNN524285 DXJ458754:DXJ524285 EHF458754:EHF524285 ERB458754:ERB524285 FAX458754:FAX524285 FKT458754:FKT524285 FUP458754:FUP524285 GEL458754:GEL524285 GOH458754:GOH524285 GYD458754:GYD524285 HHZ458754:HHZ524285 HRV458754:HRV524285 IBR458754:IBR524285 ILN458754:ILN524285 IVJ458754:IVJ524285 JFF458754:JFF524285 JPB458754:JPB524285 JYX458754:JYX524285 KIT458754:KIT524285 KSP458754:KSP524285 LCL458754:LCL524285 LMH458754:LMH524285 LWD458754:LWD524285 MFZ458754:MFZ524285 MPV458754:MPV524285 MZR458754:MZR524285 NJN458754:NJN524285 NTJ458754:NTJ524285 ODF458754:ODF524285 ONB458754:ONB524285 OWX458754:OWX524285 PGT458754:PGT524285 PQP458754:PQP524285 QAL458754:QAL524285 QKH458754:QKH524285 QUD458754:QUD524285 RDZ458754:RDZ524285 RNV458754:RNV524285 RXR458754:RXR524285 SHN458754:SHN524285 SRJ458754:SRJ524285 TBF458754:TBF524285 TLB458754:TLB524285 TUX458754:TUX524285 UET458754:UET524285 UOP458754:UOP524285 UYL458754:UYL524285 VIH458754:VIH524285 VSD458754:VSD524285 WBZ458754:WBZ524285 WLV458754:WLV524285 WVR458754:WVR524285 J524290:J589821 JF524290:JF589821 TB524290:TB589821 ACX524290:ACX589821 AMT524290:AMT589821 AWP524290:AWP589821 BGL524290:BGL589821 BQH524290:BQH589821 CAD524290:CAD589821 CJZ524290:CJZ589821 CTV524290:CTV589821 DDR524290:DDR589821 DNN524290:DNN589821 DXJ524290:DXJ589821 EHF524290:EHF589821 ERB524290:ERB589821 FAX524290:FAX589821 FKT524290:FKT589821 FUP524290:FUP589821 GEL524290:GEL589821 GOH524290:GOH589821 GYD524290:GYD589821 HHZ524290:HHZ589821 HRV524290:HRV589821 IBR524290:IBR589821 ILN524290:ILN589821 IVJ524290:IVJ589821 JFF524290:JFF589821 JPB524290:JPB589821 JYX524290:JYX589821 KIT524290:KIT589821 KSP524290:KSP589821 LCL524290:LCL589821 LMH524290:LMH589821 LWD524290:LWD589821 MFZ524290:MFZ589821 MPV524290:MPV589821 MZR524290:MZR589821 NJN524290:NJN589821 NTJ524290:NTJ589821 ODF524290:ODF589821 ONB524290:ONB589821 OWX524290:OWX589821 PGT524290:PGT589821 PQP524290:PQP589821 QAL524290:QAL589821 QKH524290:QKH589821 QUD524290:QUD589821 RDZ524290:RDZ589821 RNV524290:RNV589821 RXR524290:RXR589821 SHN524290:SHN589821 SRJ524290:SRJ589821 TBF524290:TBF589821 TLB524290:TLB589821 TUX524290:TUX589821 UET524290:UET589821 UOP524290:UOP589821 UYL524290:UYL589821 VIH524290:VIH589821 VSD524290:VSD589821 WBZ524290:WBZ589821 WLV524290:WLV589821 WVR524290:WVR589821 J589826:J655357 JF589826:JF655357 TB589826:TB655357 ACX589826:ACX655357 AMT589826:AMT655357 AWP589826:AWP655357 BGL589826:BGL655357 BQH589826:BQH655357 CAD589826:CAD655357 CJZ589826:CJZ655357 CTV589826:CTV655357 DDR589826:DDR655357 DNN589826:DNN655357 DXJ589826:DXJ655357 EHF589826:EHF655357 ERB589826:ERB655357 FAX589826:FAX655357 FKT589826:FKT655357 FUP589826:FUP655357 GEL589826:GEL655357 GOH589826:GOH655357 GYD589826:GYD655357 HHZ589826:HHZ655357 HRV589826:HRV655357 IBR589826:IBR655357 ILN589826:ILN655357 IVJ589826:IVJ655357 JFF589826:JFF655357 JPB589826:JPB655357 JYX589826:JYX655357 KIT589826:KIT655357 KSP589826:KSP655357 LCL589826:LCL655357 LMH589826:LMH655357 LWD589826:LWD655357 MFZ589826:MFZ655357 MPV589826:MPV655357 MZR589826:MZR655357 NJN589826:NJN655357 NTJ589826:NTJ655357 ODF589826:ODF655357 ONB589826:ONB655357 OWX589826:OWX655357 PGT589826:PGT655357 PQP589826:PQP655357 QAL589826:QAL655357 QKH589826:QKH655357 QUD589826:QUD655357 RDZ589826:RDZ655357 RNV589826:RNV655357 RXR589826:RXR655357 SHN589826:SHN655357 SRJ589826:SRJ655357 TBF589826:TBF655357 TLB589826:TLB655357 TUX589826:TUX655357 UET589826:UET655357 UOP589826:UOP655357 UYL589826:UYL655357 VIH589826:VIH655357 VSD589826:VSD655357 WBZ589826:WBZ655357 WLV589826:WLV655357 WVR589826:WVR655357 J655362:J720893 JF655362:JF720893 TB655362:TB720893 ACX655362:ACX720893 AMT655362:AMT720893 AWP655362:AWP720893 BGL655362:BGL720893 BQH655362:BQH720893 CAD655362:CAD720893 CJZ655362:CJZ720893 CTV655362:CTV720893 DDR655362:DDR720893 DNN655362:DNN720893 DXJ655362:DXJ720893 EHF655362:EHF720893 ERB655362:ERB720893 FAX655362:FAX720893 FKT655362:FKT720893 FUP655362:FUP720893 GEL655362:GEL720893 GOH655362:GOH720893 GYD655362:GYD720893 HHZ655362:HHZ720893 HRV655362:HRV720893 IBR655362:IBR720893 ILN655362:ILN720893 IVJ655362:IVJ720893 JFF655362:JFF720893 JPB655362:JPB720893 JYX655362:JYX720893 KIT655362:KIT720893 KSP655362:KSP720893 LCL655362:LCL720893 LMH655362:LMH720893 LWD655362:LWD720893 MFZ655362:MFZ720893 MPV655362:MPV720893 MZR655362:MZR720893 NJN655362:NJN720893 NTJ655362:NTJ720893 ODF655362:ODF720893 ONB655362:ONB720893 OWX655362:OWX720893 PGT655362:PGT720893 PQP655362:PQP720893 QAL655362:QAL720893 QKH655362:QKH720893 QUD655362:QUD720893 RDZ655362:RDZ720893 RNV655362:RNV720893 RXR655362:RXR720893 SHN655362:SHN720893 SRJ655362:SRJ720893 TBF655362:TBF720893 TLB655362:TLB720893 TUX655362:TUX720893 UET655362:UET720893 UOP655362:UOP720893 UYL655362:UYL720893 VIH655362:VIH720893 VSD655362:VSD720893 WBZ655362:WBZ720893 WLV655362:WLV720893 WVR655362:WVR720893 J720898:J786429 JF720898:JF786429 TB720898:TB786429 ACX720898:ACX786429 AMT720898:AMT786429 AWP720898:AWP786429 BGL720898:BGL786429 BQH720898:BQH786429 CAD720898:CAD786429 CJZ720898:CJZ786429 CTV720898:CTV786429 DDR720898:DDR786429 DNN720898:DNN786429 DXJ720898:DXJ786429 EHF720898:EHF786429 ERB720898:ERB786429 FAX720898:FAX786429 FKT720898:FKT786429 FUP720898:FUP786429 GEL720898:GEL786429 GOH720898:GOH786429 GYD720898:GYD786429 HHZ720898:HHZ786429 HRV720898:HRV786429 IBR720898:IBR786429 ILN720898:ILN786429 IVJ720898:IVJ786429 JFF720898:JFF786429 JPB720898:JPB786429 JYX720898:JYX786429 KIT720898:KIT786429 KSP720898:KSP786429 LCL720898:LCL786429 LMH720898:LMH786429 LWD720898:LWD786429 MFZ720898:MFZ786429 MPV720898:MPV786429 MZR720898:MZR786429 NJN720898:NJN786429 NTJ720898:NTJ786429 ODF720898:ODF786429 ONB720898:ONB786429 OWX720898:OWX786429 PGT720898:PGT786429 PQP720898:PQP786429 QAL720898:QAL786429 QKH720898:QKH786429 QUD720898:QUD786429 RDZ720898:RDZ786429 RNV720898:RNV786429 RXR720898:RXR786429 SHN720898:SHN786429 SRJ720898:SRJ786429 TBF720898:TBF786429 TLB720898:TLB786429 TUX720898:TUX786429 UET720898:UET786429 UOP720898:UOP786429 UYL720898:UYL786429 VIH720898:VIH786429 VSD720898:VSD786429 WBZ720898:WBZ786429 WLV720898:WLV786429 WVR720898:WVR786429 J786434:J851965 JF786434:JF851965 TB786434:TB851965 ACX786434:ACX851965 AMT786434:AMT851965 AWP786434:AWP851965 BGL786434:BGL851965 BQH786434:BQH851965 CAD786434:CAD851965 CJZ786434:CJZ851965 CTV786434:CTV851965 DDR786434:DDR851965 DNN786434:DNN851965 DXJ786434:DXJ851965 EHF786434:EHF851965 ERB786434:ERB851965 FAX786434:FAX851965 FKT786434:FKT851965 FUP786434:FUP851965 GEL786434:GEL851965 GOH786434:GOH851965 GYD786434:GYD851965 HHZ786434:HHZ851965 HRV786434:HRV851965 IBR786434:IBR851965 ILN786434:ILN851965 IVJ786434:IVJ851965 JFF786434:JFF851965 JPB786434:JPB851965 JYX786434:JYX851965 KIT786434:KIT851965 KSP786434:KSP851965 LCL786434:LCL851965 LMH786434:LMH851965 LWD786434:LWD851965 MFZ786434:MFZ851965 MPV786434:MPV851965 MZR786434:MZR851965 NJN786434:NJN851965 NTJ786434:NTJ851965 ODF786434:ODF851965 ONB786434:ONB851965 OWX786434:OWX851965 PGT786434:PGT851965 PQP786434:PQP851965 QAL786434:QAL851965 QKH786434:QKH851965 QUD786434:QUD851965 RDZ786434:RDZ851965 RNV786434:RNV851965 RXR786434:RXR851965 SHN786434:SHN851965 SRJ786434:SRJ851965 TBF786434:TBF851965 TLB786434:TLB851965 TUX786434:TUX851965 UET786434:UET851965 UOP786434:UOP851965 UYL786434:UYL851965 VIH786434:VIH851965 VSD786434:VSD851965 WBZ786434:WBZ851965 WLV786434:WLV851965 WVR786434:WVR851965 J851970:J917501 JF851970:JF917501 TB851970:TB917501 ACX851970:ACX917501 AMT851970:AMT917501 AWP851970:AWP917501 BGL851970:BGL917501 BQH851970:BQH917501 CAD851970:CAD917501 CJZ851970:CJZ917501 CTV851970:CTV917501 DDR851970:DDR917501 DNN851970:DNN917501 DXJ851970:DXJ917501 EHF851970:EHF917501 ERB851970:ERB917501 FAX851970:FAX917501 FKT851970:FKT917501 FUP851970:FUP917501 GEL851970:GEL917501 GOH851970:GOH917501 GYD851970:GYD917501 HHZ851970:HHZ917501 HRV851970:HRV917501 IBR851970:IBR917501 ILN851970:ILN917501 IVJ851970:IVJ917501 JFF851970:JFF917501 JPB851970:JPB917501 JYX851970:JYX917501 KIT851970:KIT917501 KSP851970:KSP917501 LCL851970:LCL917501 LMH851970:LMH917501 LWD851970:LWD917501 MFZ851970:MFZ917501 MPV851970:MPV917501 MZR851970:MZR917501 NJN851970:NJN917501 NTJ851970:NTJ917501 ODF851970:ODF917501 ONB851970:ONB917501 OWX851970:OWX917501 PGT851970:PGT917501 PQP851970:PQP917501 QAL851970:QAL917501 QKH851970:QKH917501 QUD851970:QUD917501 RDZ851970:RDZ917501 RNV851970:RNV917501 RXR851970:RXR917501 SHN851970:SHN917501 SRJ851970:SRJ917501 TBF851970:TBF917501 TLB851970:TLB917501 TUX851970:TUX917501 UET851970:UET917501 UOP851970:UOP917501 UYL851970:UYL917501 VIH851970:VIH917501 VSD851970:VSD917501 WBZ851970:WBZ917501 WLV851970:WLV917501 WVR851970:WVR917501 J917506:J983037 JF917506:JF983037 TB917506:TB983037 ACX917506:ACX983037 AMT917506:AMT983037 AWP917506:AWP983037 BGL917506:BGL983037 BQH917506:BQH983037 CAD917506:CAD983037 CJZ917506:CJZ983037 CTV917506:CTV983037 DDR917506:DDR983037 DNN917506:DNN983037 DXJ917506:DXJ983037 EHF917506:EHF983037 ERB917506:ERB983037 FAX917506:FAX983037 FKT917506:FKT983037 FUP917506:FUP983037 GEL917506:GEL983037 GOH917506:GOH983037 GYD917506:GYD983037 HHZ917506:HHZ983037 HRV917506:HRV983037 IBR917506:IBR983037 ILN917506:ILN983037 IVJ917506:IVJ983037 JFF917506:JFF983037 JPB917506:JPB983037 JYX917506:JYX983037 KIT917506:KIT983037 KSP917506:KSP983037 LCL917506:LCL983037 LMH917506:LMH983037 LWD917506:LWD983037 MFZ917506:MFZ983037 MPV917506:MPV983037 MZR917506:MZR983037 NJN917506:NJN983037 NTJ917506:NTJ983037 ODF917506:ODF983037 ONB917506:ONB983037 OWX917506:OWX983037 PGT917506:PGT983037 PQP917506:PQP983037 QAL917506:QAL983037 QKH917506:QKH983037 QUD917506:QUD983037 RDZ917506:RDZ983037 RNV917506:RNV983037 RXR917506:RXR983037 SHN917506:SHN983037 SRJ917506:SRJ983037 TBF917506:TBF983037 TLB917506:TLB983037 TUX917506:TUX983037 UET917506:UET983037 UOP917506:UOP983037 UYL917506:UYL983037 VIH917506:VIH983037 VSD917506:VSD983037 WBZ917506:WBZ983037 WLV917506:WLV983037 WVR917506:WVR983037 J983042:J1048576 JF983042:JF1048576 TB983042:TB1048576 ACX983042:ACX1048576 AMT983042:AMT1048576 AWP983042:AWP1048576 BGL983042:BGL1048576 BQH983042:BQH1048576 CAD983042:CAD1048576 CJZ983042:CJZ1048576 CTV983042:CTV1048576 DDR983042:DDR1048576 DNN983042:DNN1048576 DXJ983042:DXJ1048576 EHF983042:EHF1048576 ERB983042:ERB1048576 FAX983042:FAX1048576 FKT983042:FKT1048576 FUP983042:FUP1048576 GEL983042:GEL1048576 GOH983042:GOH1048576 GYD983042:GYD1048576 HHZ983042:HHZ1048576 HRV983042:HRV1048576 IBR983042:IBR1048576 ILN983042:ILN1048576 IVJ983042:IVJ1048576 JFF983042:JFF1048576 JPB983042:JPB1048576 JYX983042:JYX1048576 KIT983042:KIT1048576 KSP983042:KSP1048576 LCL983042:LCL1048576 LMH983042:LMH1048576 LWD983042:LWD1048576 MFZ983042:MFZ1048576 MPV983042:MPV1048576 MZR983042:MZR1048576 NJN983042:NJN1048576 NTJ983042:NTJ1048576 ODF983042:ODF1048576 ONB983042:ONB1048576 OWX983042:OWX1048576 PGT983042:PGT1048576 PQP983042:PQP1048576 QAL983042:QAL1048576 QKH983042:QKH1048576 QUD983042:QUD1048576 RDZ983042:RDZ1048576 RNV983042:RNV1048576 RXR983042:RXR1048576 SHN983042:SHN1048576 SRJ983042:SRJ1048576 TBF983042:TBF1048576 TLB983042:TLB1048576 TUX983042:TUX1048576 UET983042:UET1048576 UOP983042:UOP1048576 UYL983042:UYL1048576 VIH983042:VIH1048576 VSD983042:VSD1048576 WBZ983042:WBZ1048576 WLV983042:WLV1048576 WVR983042:WVR1048576 WVR5:WVR65533 WLV5:WLV65533 WBZ5:WBZ65533 VSD5:VSD65533 VIH5:VIH65533 UYL5:UYL65533 UOP5:UOP65533 UET5:UET65533 TUX5:TUX65533 TLB5:TLB65533 TBF5:TBF65533 SRJ5:SRJ65533 SHN5:SHN65533 RXR5:RXR65533 RNV5:RNV65533 RDZ5:RDZ65533 QUD5:QUD65533 QKH5:QKH65533 QAL5:QAL65533 PQP5:PQP65533 PGT5:PGT65533 OWX5:OWX65533 ONB5:ONB65533 ODF5:ODF65533 NTJ5:NTJ65533 NJN5:NJN65533 MZR5:MZR65533 MPV5:MPV65533 MFZ5:MFZ65533 LWD5:LWD65533 LMH5:LMH65533 LCL5:LCL65533 KSP5:KSP65533 KIT5:KIT65533 JYX5:JYX65533 JPB5:JPB65533 JFF5:JFF65533 IVJ5:IVJ65533 ILN5:ILN65533 IBR5:IBR65533 HRV5:HRV65533 HHZ5:HHZ65533 GYD5:GYD65533 GOH5:GOH65533 GEL5:GEL65533 FUP5:FUP65533 FKT5:FKT65533 FAX5:FAX65533 ERB5:ERB65533 EHF5:EHF65533 DXJ5:DXJ65533 DNN5:DNN65533 DDR5:DDR65533 CTV5:CTV65533 CJZ5:CJZ65533 CAD5:CAD65533 BQH5:BQH65533 BGL5:BGL65533 AWP5:AWP65533 AMT5:AMT65533 ACX5:ACX65533 TB5:TB65533 JF5:JF65533 J5:J583 J593:J65533"/>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2025-07-14T10:38:47Z</dcterms:modified>
</cp:coreProperties>
</file>