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G35" i="1" l="1"/>
  <c r="F28" i="1" l="1"/>
  <c r="G28" i="1" s="1"/>
  <c r="G27" i="1"/>
  <c r="G26" i="1"/>
  <c r="G25" i="1"/>
  <c r="F24" i="1"/>
  <c r="G24" i="1" s="1"/>
  <c r="G23" i="1"/>
  <c r="F22" i="1"/>
  <c r="G22" i="1" s="1"/>
  <c r="G21" i="1"/>
  <c r="F21" i="1"/>
  <c r="G20" i="1"/>
  <c r="F19" i="1"/>
  <c r="G19" i="1" s="1"/>
  <c r="F18" i="1"/>
  <c r="G18" i="1" s="1"/>
  <c r="G17" i="1"/>
  <c r="G16" i="1"/>
  <c r="F16" i="1"/>
  <c r="F15" i="1"/>
  <c r="G15" i="1" s="1"/>
  <c r="F14" i="1"/>
  <c r="G14" i="1" s="1"/>
  <c r="F13" i="1"/>
  <c r="G13" i="1" s="1"/>
  <c r="G12" i="1"/>
  <c r="F12" i="1"/>
  <c r="F11" i="1"/>
  <c r="G11" i="1" s="1"/>
  <c r="F10" i="1"/>
  <c r="G10" i="1" s="1"/>
  <c r="F9" i="1"/>
  <c r="G9" i="1" s="1"/>
  <c r="G8" i="1"/>
  <c r="F7" i="1"/>
  <c r="G7" i="1" s="1"/>
  <c r="F6" i="1"/>
  <c r="G6" i="1" s="1"/>
  <c r="G29" i="1" l="1"/>
  <c r="G30" i="1"/>
  <c r="G31" i="1" s="1"/>
  <c r="G32" i="1" l="1"/>
  <c r="G33" i="1" s="1"/>
  <c r="G34" i="1"/>
  <c r="G36" i="1" l="1"/>
</calcChain>
</file>

<file path=xl/sharedStrings.xml><?xml version="1.0" encoding="utf-8"?>
<sst xmlns="http://schemas.openxmlformats.org/spreadsheetml/2006/main" count="88" uniqueCount="71">
  <si>
    <t>Siliguri Municipal Corporation</t>
  </si>
  <si>
    <t>Electrical Department</t>
  </si>
  <si>
    <t>Estimate/ Schedule</t>
  </si>
  <si>
    <t>Sl. No.</t>
  </si>
  <si>
    <t>SOR Item Reflection</t>
  </si>
  <si>
    <t>Description of Items</t>
  </si>
  <si>
    <t xml:space="preserve">Qty </t>
  </si>
  <si>
    <t>Unit</t>
  </si>
  <si>
    <t>Rate  (Rs.)</t>
  </si>
  <si>
    <t>Amount(Rs.)</t>
  </si>
  <si>
    <t>[PWD Schedule Page No-E-14 Iteam No-2a] [612*1.07=654.84]</t>
  </si>
  <si>
    <t>Distribution wiring in 2 x 22/0.3 (1.5 sqmm) single core stranded 'FR' PVC insulated &amp; unsheathed copper wire(Brand approved by EIC) in 20mm size PVC rigid conduit 'FR' (Precision make),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Average run 5 mtr</t>
  </si>
  <si>
    <t>Point</t>
  </si>
  <si>
    <t>[PWD Schedule Page No-E-15; I-4a]</t>
  </si>
  <si>
    <t>Distribution wiring in 1.1 KV grade 22/0.3 (1.5 sqmm) single core stranded 'FR' PVC insulated &amp; unsheathed copper wire (Brand approved by EIC) in 20mm size PVC rigid conduit 'FR' (Precision make),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On Board (only for pay counter)</t>
  </si>
  <si>
    <t>Rate From SUDA  [ Legrand Page No-92 ]</t>
  </si>
  <si>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</si>
  <si>
    <t>Nos</t>
  </si>
  <si>
    <t>[PWD Schedule Page No-E-14 Iteam No-1a(ii)]</t>
  </si>
  <si>
    <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incl. necy. fittings as required 2 x 36/0.3 (2.5 sqmm) + 1 x 22/0.3 (1.5 sqmm) ECC</t>
    </r>
  </si>
  <si>
    <t>mtr</t>
  </si>
  <si>
    <t>[PWD Schedule Page No-D-9;Iteam No-13]</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</si>
  <si>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a) For (2+4 way) (Make -Havells)</t>
    </r>
  </si>
  <si>
    <t>[PWD Schedule Page No-D-6;Iteam No-7]</t>
  </si>
  <si>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t>
    </r>
  </si>
  <si>
    <t>[PWD Schedule Page No-D-5;Iteam No-6]</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</si>
  <si>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</si>
  <si>
    <t>(WB I &amp; WD schedule P-113, I- 5:3 F.22)</t>
  </si>
  <si>
    <t>Supply of TMC501 conventional industrial batten (Philips make) LED Tube,model no- TMC501 P1xT-LED 22W P3241</t>
  </si>
  <si>
    <t>[PWD Schedule Page No-C-2;Iteam No-14a]</t>
  </si>
  <si>
    <r>
      <t>Fixing only single/twin fluroscent light fitting complete with all accessories directly on wall/ceiling by screws etc.</t>
    </r>
    <r>
      <rPr>
        <sz val="11"/>
        <color theme="1"/>
        <rFont val="Times New Roman"/>
        <family val="1"/>
      </rPr>
      <t xml:space="preserve">
</t>
    </r>
    <r>
      <rPr>
        <b/>
        <sz val="11"/>
        <color theme="1"/>
        <rFont val="Times New Roman"/>
        <family val="1"/>
      </rPr>
      <t/>
    </r>
  </si>
  <si>
    <t>(PWD sch - Page--D-13, I-23)     (579+1.07)+75= 694.53</t>
  </si>
  <si>
    <r>
      <t>Supply &amp; fixing Bulk head light fittings with die cast aluminium housing frosted/clear glass on wall/ceiling incl S/F 9 watt LED Lamp complete set. [</t>
    </r>
    <r>
      <rPr>
        <b/>
        <sz val="11"/>
        <color theme="1"/>
        <rFont val="Times New Roman"/>
        <charset val="134"/>
      </rPr>
      <t>Make - Havells]</t>
    </r>
  </si>
  <si>
    <t>[WB I&amp;WD sch P-111, I-f.9.0.2]</t>
  </si>
  <si>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t>
    </r>
  </si>
  <si>
    <t>(UD &amp; MA schedule P-14, I-5))</t>
  </si>
  <si>
    <r>
      <t xml:space="preserve">Supply of 9'' domestic metal exhaust fan 9" (225mm)SWEEP. TRANS AIR -  </t>
    </r>
    <r>
      <rPr>
        <b/>
        <sz val="11"/>
        <color theme="1"/>
        <rFont val="Times New Roman"/>
        <family val="1"/>
      </rPr>
      <t>( Make-Crompton/Havells/Bajaj</t>
    </r>
    <r>
      <rPr>
        <sz val="11"/>
        <color theme="1"/>
        <rFont val="Times New Roman"/>
        <family val="1"/>
      </rPr>
      <t xml:space="preserve">) </t>
    </r>
  </si>
  <si>
    <t>[PWD Schedule Page No-C-4;Iteam No-28(b)]</t>
  </si>
  <si>
    <t xml:space="preserve">Fixing only exhaust fan after making hole in wall and making good damages and smooth cement finish etc. as practicable as possible and providing necy. length of PVC insulated wire and making connection for exhaust of following diameter: 22.5 cm ( 9" )                                          
</t>
  </si>
  <si>
    <t xml:space="preserve"> [PWD Schedule Page No-C-4;Iteam No-30(b)]      </t>
  </si>
  <si>
    <t>(UD &amp; MA schedule P- 23, I- 70)</t>
  </si>
  <si>
    <r>
      <t>Supply of 240V A.C Ceiling Fan ( 48" sweep,1200 mm complete)
[</t>
    </r>
    <r>
      <rPr>
        <b/>
        <sz val="11"/>
        <color theme="1"/>
        <rFont val="Times New Roman"/>
        <family val="1"/>
      </rPr>
      <t>Make-Crompton</t>
    </r>
    <r>
      <rPr>
        <sz val="11"/>
        <color theme="1"/>
        <rFont val="Times New Roman"/>
        <family val="1"/>
      </rPr>
      <t xml:space="preserve"> [ for counter only]</t>
    </r>
  </si>
  <si>
    <t>Each</t>
  </si>
  <si>
    <t>[PWD sch P- C-3, I-21(a)]</t>
  </si>
  <si>
    <t>[PWD sch P- E-6, I-17(b)]</t>
  </si>
  <si>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t>
  </si>
  <si>
    <t>(UD &amp; MA schedule P-44 Item 34</t>
  </si>
  <si>
    <t>Supply, and fixing of 1 HP self Priming pump: Make- KSB,
 Peribloc-1</t>
  </si>
  <si>
    <t xml:space="preserve">[PWD Schedule Page No-E-19, Item No-17] </t>
  </si>
  <si>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t>
    </r>
  </si>
  <si>
    <t xml:space="preserve">(UD &amp; MA schedule P-14, I-4) </t>
  </si>
  <si>
    <t>Sqft</t>
  </si>
  <si>
    <t xml:space="preserve">Rate From SUDA  </t>
  </si>
  <si>
    <t>Earthing installation by GI earth Spike (1830 X 20 mm) including 8SWG GI EarthWire &amp; GI nuts, bolts, washer etc.</t>
  </si>
  <si>
    <t>[PWD schedule of Rates (Buildings),  'Item No- 1(I)     / P- 99 (3rd Corri., P:84 of 96)</t>
  </si>
  <si>
    <t>MT</t>
  </si>
  <si>
    <t>WBSEDCL FY23-24 Pur Page 8 of 8 Sl No 186</t>
  </si>
  <si>
    <t>Supply of RE-Wirable Porcelain Cut Out Fuse Unit 32 A</t>
  </si>
  <si>
    <t xml:space="preserve">  TOTAL (A) : </t>
  </si>
  <si>
    <t xml:space="preserve"> Add GST @ 18% on (A) = (B)</t>
  </si>
  <si>
    <t xml:space="preserve">Cost of Work including GST &amp; excluding Labour welfare Cess (A) + (B) = (C) </t>
  </si>
  <si>
    <t xml:space="preserve">Labour welfare Cess@ 1% on (C) = (D) </t>
  </si>
  <si>
    <t xml:space="preserve">Cost of Work including GST &amp; Cess (C) + (D) = (E) </t>
  </si>
  <si>
    <t>Add Contingency 3% on (C)  = (F)</t>
  </si>
  <si>
    <t>Total</t>
  </si>
  <si>
    <t>Say Total</t>
  </si>
  <si>
    <r>
      <t xml:space="preserve">Fixing only louver shutter/cowl on wall with necy. bolts &amp; nuts 
(6 mm dia x 62 mm long) For 22.5 cm(9") Exhaust fan          
</t>
    </r>
    <r>
      <rPr>
        <b/>
        <sz val="11"/>
        <color theme="1"/>
        <rFont val="Calibri"/>
        <family val="2"/>
        <scheme val="minor"/>
      </rPr>
      <t xml:space="preserve">   </t>
    </r>
    <r>
      <rPr>
        <sz val="11"/>
        <color theme="1"/>
        <rFont val="Calibri"/>
        <family val="2"/>
        <scheme val="minor"/>
      </rPr>
      <t xml:space="preserve">                            </t>
    </r>
  </si>
  <si>
    <t xml:space="preserve">Fixing only Ceiling Fan
</t>
  </si>
  <si>
    <t>M.S. structural works in columns, beams etc. with simple rolled structural members (e.g. joists, angle, channel sections conforming to IS: 226, IS: 808 &amp; SP (6)- 1964 connected to one another with bracket, gussets, cleats as per design, direction of Engineer-incharge complete including cutting to requisite shape and length, fabrication with necessary bolting, metal arc welding conforming to IS: 816- 1969 &amp; IS: 1995 using electrodes of approved make and brand conforming to IS:814- 2004, haulage, hoisting and erection all complete. The rate includes the cost of rolled steel section,consumables such as electrodes, gas and hire charge of all tools and plants and labour required for the work including all incidental chages such as electricity charges, labour insurance charges etc. I) For structural members of specified sections weighing less than 22.5 Kg./m. : Wt. per M for 1 mtr. length of steel equal angle of 65mm x 65mm x 6 mm is 5.8 kg / m. So for 2 mtr. of steel equal angle of 65mm x 65mm x 6 mm Length  is  5.8 kg / m X 2 m = 11.6 kg = 0.0116 MT   [Angle for WBSEDCL Supply]</t>
  </si>
  <si>
    <t>Supply and Fixing of 2 mm Polyvinyl glow sign board made of 22 SWG GI sheet box with 1”X1” aluminum channel for fixing the vinyl board after necessary cutting the letter as required &amp; s\f LED tube light fittings along with all accessories. (30 sqft @495.00/sqft)</t>
  </si>
  <si>
    <r>
      <rPr>
        <b/>
        <u/>
        <sz val="12"/>
        <rFont val="Times New Roman"/>
        <family val="1"/>
      </rPr>
      <t>Name of Work</t>
    </r>
    <r>
      <rPr>
        <b/>
        <sz val="12"/>
        <rFont val="Times New Roman"/>
        <family val="1"/>
      </rPr>
      <t xml:space="preserve"> :  ESTIMATE FOR ELECTRICAL WORK OF 4 SEATED  Public Toilet infront of BhaktiNagar Police station, Ward no.-42(Unit- 1) Under SILIGURI MUNICIPAL CORPORATION OF WEST BENGAL (MODEL NO - G)</t>
    </r>
  </si>
</sst>
</file>

<file path=xl/styles.xml><?xml version="1.0" encoding="utf-8"?>
<styleSheet xmlns="http://schemas.openxmlformats.org/spreadsheetml/2006/main" xmlns:mc="http://schemas.openxmlformats.org/markup-compatibility/2006" xmlns:x14ac="http://schemas.microsoft.com/office/spreadsheetml/2009/9/ac" mc:Ignorable="x14ac">
  <fonts count="18">
    <font>
      <sz val="11"/>
      <color theme="1"/>
      <name val="Calibri"/>
      <family val="2"/>
      <scheme val="minor"/>
    </font>
    <font>
      <sz val="11"/>
      <color theme="1"/>
      <name val="Calibri"/>
      <family val="2"/>
      <scheme val="minor"/>
    </font>
    <font>
      <b/>
      <sz val="11"/>
      <color theme="1"/>
      <name val="Calibri"/>
      <family val="2"/>
      <scheme val="minor"/>
    </font>
    <font>
      <b/>
      <sz val="16"/>
      <color theme="1"/>
      <name val="Times New Roman"/>
      <family val="1"/>
    </font>
    <font>
      <sz val="10"/>
      <name val="Arial"/>
      <family val="2"/>
    </font>
    <font>
      <b/>
      <sz val="12"/>
      <color theme="1"/>
      <name val="Times New Roman"/>
      <family val="1"/>
    </font>
    <font>
      <sz val="11"/>
      <color theme="1"/>
      <name val="Times New Roman"/>
      <family val="1"/>
    </font>
    <font>
      <b/>
      <sz val="12"/>
      <name val="Times New Roman"/>
      <family val="1"/>
    </font>
    <font>
      <b/>
      <u/>
      <sz val="12"/>
      <name val="Times New Roman"/>
      <family val="1"/>
    </font>
    <font>
      <sz val="12"/>
      <name val="Times New Roman"/>
      <family val="1"/>
    </font>
    <font>
      <sz val="12"/>
      <color theme="1"/>
      <name val="Times New Roman"/>
      <family val="1"/>
    </font>
    <font>
      <sz val="12"/>
      <color indexed="8"/>
      <name val="Times New Roman"/>
      <family val="1"/>
    </font>
    <font>
      <sz val="11"/>
      <color theme="1"/>
      <name val="Calibri"/>
      <charset val="134"/>
      <scheme val="minor"/>
    </font>
    <font>
      <b/>
      <sz val="11"/>
      <color theme="1"/>
      <name val="Times New Roman"/>
      <charset val="134"/>
    </font>
    <font>
      <sz val="11"/>
      <color theme="1"/>
      <name val="Times New Roman"/>
      <charset val="134"/>
    </font>
    <font>
      <b/>
      <sz val="11"/>
      <color theme="1"/>
      <name val="Times New Roman"/>
      <family val="1"/>
    </font>
    <font>
      <sz val="9"/>
      <name val="Times New Roman"/>
      <family val="1"/>
    </font>
    <font>
      <sz val="11"/>
      <name val="Times New Roman"/>
      <family val="1"/>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s>
  <cellStyleXfs count="3">
    <xf numFmtId="0" fontId="0" fillId="0" borderId="0"/>
    <xf numFmtId="0" fontId="4" fillId="0" borderId="0"/>
    <xf numFmtId="0" fontId="12" fillId="0" borderId="0"/>
  </cellStyleXfs>
  <cellXfs count="42">
    <xf numFmtId="0" fontId="0" fillId="0" borderId="0" xfId="0"/>
    <xf numFmtId="0" fontId="4" fillId="0" borderId="0" xfId="1"/>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2" fontId="9"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5" xfId="0" applyFont="1" applyFill="1" applyBorder="1" applyAlignment="1">
      <alignment horizontal="justify" vertical="center" wrapText="1"/>
    </xf>
    <xf numFmtId="2" fontId="11" fillId="0" borderId="5" xfId="0" applyNumberFormat="1" applyFont="1" applyFill="1" applyBorder="1" applyAlignment="1">
      <alignment horizontal="center" vertical="center" wrapText="1"/>
    </xf>
    <xf numFmtId="0" fontId="6" fillId="2" borderId="5" xfId="0" applyFont="1" applyFill="1" applyBorder="1" applyAlignment="1">
      <alignment horizontal="center" vertical="center"/>
    </xf>
    <xf numFmtId="2" fontId="6" fillId="2" borderId="5" xfId="0" applyNumberFormat="1" applyFont="1" applyFill="1" applyBorder="1" applyAlignment="1">
      <alignment horizontal="center" vertical="center"/>
    </xf>
    <xf numFmtId="0" fontId="6" fillId="0" borderId="5" xfId="0" applyFont="1" applyBorder="1" applyAlignment="1">
      <alignment horizontal="center" vertical="center" wrapText="1"/>
    </xf>
    <xf numFmtId="2" fontId="6" fillId="0" borderId="5" xfId="0" applyNumberFormat="1" applyFont="1" applyBorder="1" applyAlignment="1">
      <alignment horizontal="center" vertical="center"/>
    </xf>
    <xf numFmtId="2" fontId="6" fillId="0" borderId="5" xfId="0" applyNumberFormat="1" applyFont="1" applyBorder="1" applyAlignment="1">
      <alignment horizontal="center" vertical="center" wrapText="1"/>
    </xf>
    <xf numFmtId="0" fontId="14" fillId="0" borderId="5" xfId="0" applyFont="1" applyBorder="1" applyAlignment="1">
      <alignment horizontal="center" vertical="center"/>
    </xf>
    <xf numFmtId="0" fontId="6" fillId="0" borderId="5" xfId="0" applyFont="1" applyBorder="1" applyAlignment="1">
      <alignment horizontal="center" vertical="center"/>
    </xf>
    <xf numFmtId="0" fontId="10" fillId="0" borderId="5" xfId="0" applyFont="1" applyFill="1" applyBorder="1" applyAlignment="1">
      <alignment horizontal="center" vertical="center" wrapText="1"/>
    </xf>
    <xf numFmtId="0" fontId="0" fillId="0" borderId="5" xfId="0" applyBorder="1" applyAlignment="1">
      <alignment horizontal="center" vertical="center"/>
    </xf>
    <xf numFmtId="2" fontId="1" fillId="0" borderId="5" xfId="0" applyNumberFormat="1" applyFont="1" applyBorder="1" applyAlignment="1">
      <alignment horizontal="center" vertical="center" wrapText="1"/>
    </xf>
    <xf numFmtId="0" fontId="0" fillId="0" borderId="5" xfId="0" applyBorder="1" applyAlignment="1">
      <alignment horizontal="center" vertical="center" wrapText="1"/>
    </xf>
    <xf numFmtId="2" fontId="0" fillId="0" borderId="5"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9" fillId="0" borderId="5" xfId="0" quotePrefix="1" applyFont="1" applyFill="1" applyBorder="1" applyAlignment="1">
      <alignment horizontal="center" vertical="center" wrapText="1"/>
    </xf>
    <xf numFmtId="2" fontId="14" fillId="0" borderId="5" xfId="0" applyNumberFormat="1" applyFont="1" applyBorder="1" applyAlignment="1">
      <alignment horizontal="center" vertical="center"/>
    </xf>
    <xf numFmtId="2" fontId="16" fillId="0" borderId="5" xfId="0" applyNumberFormat="1" applyFont="1" applyFill="1" applyBorder="1" applyAlignment="1">
      <alignment horizontal="center" vertical="center" wrapText="1"/>
    </xf>
    <xf numFmtId="2" fontId="17" fillId="0" borderId="5" xfId="0" applyNumberFormat="1" applyFont="1" applyFill="1" applyBorder="1" applyAlignment="1">
      <alignment horizontal="right" vertical="center"/>
    </xf>
    <xf numFmtId="2" fontId="16" fillId="0" borderId="5" xfId="0" applyNumberFormat="1" applyFont="1" applyFill="1" applyBorder="1" applyAlignment="1">
      <alignment horizontal="right" vertical="center" wrapText="1"/>
    </xf>
    <xf numFmtId="0" fontId="7" fillId="0" borderId="6" xfId="0" applyFont="1" applyFill="1" applyBorder="1" applyAlignment="1">
      <alignment horizontal="center" vertical="center"/>
    </xf>
    <xf numFmtId="0" fontId="14" fillId="0" borderId="5" xfId="0" applyFont="1" applyBorder="1" applyAlignment="1">
      <alignment horizontal="center" vertical="center" wrapText="1"/>
    </xf>
    <xf numFmtId="2" fontId="14" fillId="0" borderId="5" xfId="0" applyNumberFormat="1" applyFont="1" applyBorder="1" applyAlignment="1">
      <alignment horizontal="center" vertical="center" wrapText="1"/>
    </xf>
    <xf numFmtId="0" fontId="17" fillId="0" borderId="2" xfId="0" applyFont="1" applyFill="1" applyBorder="1" applyAlignment="1">
      <alignment horizontal="right" vertical="center"/>
    </xf>
    <xf numFmtId="0" fontId="17" fillId="0" borderId="3" xfId="0" applyFont="1" applyFill="1" applyBorder="1" applyAlignment="1">
      <alignment horizontal="right" vertical="center"/>
    </xf>
    <xf numFmtId="0" fontId="17" fillId="0" borderId="4" xfId="0" applyFont="1" applyFill="1" applyBorder="1" applyAlignment="1">
      <alignment horizontal="right" vertical="center"/>
    </xf>
    <xf numFmtId="0" fontId="10" fillId="0" borderId="2" xfId="0" applyFont="1" applyFill="1" applyBorder="1" applyAlignment="1">
      <alignment horizontal="right" vertical="center" wrapText="1"/>
    </xf>
    <xf numFmtId="0" fontId="10" fillId="0" borderId="3" xfId="0" applyFont="1" applyFill="1" applyBorder="1" applyAlignment="1">
      <alignment horizontal="right" vertical="center" wrapText="1"/>
    </xf>
    <xf numFmtId="0" fontId="10" fillId="0" borderId="4" xfId="0" applyFont="1" applyFill="1" applyBorder="1" applyAlignment="1">
      <alignment horizontal="right" vertical="center" wrapText="1"/>
    </xf>
    <xf numFmtId="0" fontId="3" fillId="0" borderId="0" xfId="0" applyFont="1" applyFill="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xf>
    <xf numFmtId="0" fontId="7" fillId="0" borderId="2" xfId="0" applyFont="1" applyFill="1" applyBorder="1" applyAlignment="1">
      <alignment horizontal="justify" vertical="center" wrapText="1"/>
    </xf>
    <xf numFmtId="0" fontId="7" fillId="0" borderId="3" xfId="0" applyFont="1" applyFill="1" applyBorder="1" applyAlignment="1">
      <alignment horizontal="justify" vertical="center" wrapText="1"/>
    </xf>
    <xf numFmtId="0" fontId="7" fillId="0" borderId="4" xfId="0" applyFont="1" applyFill="1" applyBorder="1" applyAlignment="1">
      <alignment horizontal="justify" vertical="center" wrapText="1"/>
    </xf>
    <xf numFmtId="2" fontId="16" fillId="0" borderId="5" xfId="0" applyNumberFormat="1" applyFont="1" applyFill="1" applyBorder="1" applyAlignment="1">
      <alignment horizontal="center" vertical="center" wrapText="1"/>
    </xf>
  </cellXfs>
  <cellStyles count="3">
    <cellStyle name="Normal" xfId="0" builtinId="0"/>
    <cellStyle name="Normal 2" xfId="2"/>
    <cellStyle name="Normal 3"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2524125</xdr:colOff>
      <xdr:row>0</xdr:row>
      <xdr:rowOff>0</xdr:rowOff>
    </xdr:from>
    <xdr:ext cx="194453" cy="283457"/>
    <xdr:sp macro="" textlink="">
      <xdr:nvSpPr>
        <xdr:cNvPr id="2" name="TextBox 1"/>
        <xdr:cNvSpPr txBox="1"/>
      </xdr:nvSpPr>
      <xdr:spPr>
        <a:xfrm>
          <a:off x="4200525" y="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33</xdr:row>
      <xdr:rowOff>0</xdr:rowOff>
    </xdr:from>
    <xdr:ext cx="194453" cy="283457"/>
    <xdr:sp macro="" textlink="">
      <xdr:nvSpPr>
        <xdr:cNvPr id="3" name="TextBox 2"/>
        <xdr:cNvSpPr txBox="1"/>
      </xdr:nvSpPr>
      <xdr:spPr>
        <a:xfrm>
          <a:off x="4200525" y="26393775"/>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35</xdr:row>
      <xdr:rowOff>0</xdr:rowOff>
    </xdr:from>
    <xdr:ext cx="194453" cy="283457"/>
    <xdr:sp macro="" textlink="">
      <xdr:nvSpPr>
        <xdr:cNvPr id="4" name="TextBox 3"/>
        <xdr:cNvSpPr txBox="1"/>
      </xdr:nvSpPr>
      <xdr:spPr>
        <a:xfrm>
          <a:off x="4200525" y="2678430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0</xdr:row>
      <xdr:rowOff>0</xdr:rowOff>
    </xdr:from>
    <xdr:ext cx="194453" cy="283457"/>
    <xdr:sp macro="" textlink="">
      <xdr:nvSpPr>
        <xdr:cNvPr id="5" name="TextBox 4"/>
        <xdr:cNvSpPr txBox="1"/>
      </xdr:nvSpPr>
      <xdr:spPr>
        <a:xfrm>
          <a:off x="4200525" y="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33</xdr:row>
      <xdr:rowOff>0</xdr:rowOff>
    </xdr:from>
    <xdr:ext cx="194453" cy="283457"/>
    <xdr:sp macro="" textlink="">
      <xdr:nvSpPr>
        <xdr:cNvPr id="6" name="TextBox 5"/>
        <xdr:cNvSpPr txBox="1"/>
      </xdr:nvSpPr>
      <xdr:spPr>
        <a:xfrm>
          <a:off x="4200525" y="26565225"/>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35</xdr:row>
      <xdr:rowOff>0</xdr:rowOff>
    </xdr:from>
    <xdr:ext cx="194453" cy="283457"/>
    <xdr:sp macro="" textlink="">
      <xdr:nvSpPr>
        <xdr:cNvPr id="7" name="TextBox 6"/>
        <xdr:cNvSpPr txBox="1"/>
      </xdr:nvSpPr>
      <xdr:spPr>
        <a:xfrm>
          <a:off x="4200525" y="2695575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abSelected="1" workbookViewId="0">
      <selection activeCell="I6" sqref="I6"/>
    </sheetView>
  </sheetViews>
  <sheetFormatPr defaultRowHeight="12.75"/>
  <cols>
    <col min="1" max="1" width="6.5703125" style="1" bestFit="1" customWidth="1"/>
    <col min="2" max="2" width="18.5703125" style="1" customWidth="1"/>
    <col min="3" max="3" width="59.7109375" style="1" customWidth="1"/>
    <col min="4" max="4" width="7.140625" style="1" customWidth="1"/>
    <col min="5" max="5" width="6.85546875" style="1" bestFit="1" customWidth="1"/>
    <col min="6" max="6" width="13.140625" style="1" customWidth="1"/>
    <col min="7" max="7" width="13.28515625" style="1" bestFit="1" customWidth="1"/>
    <col min="8" max="16384" width="9.140625" style="1"/>
  </cols>
  <sheetData>
    <row r="1" spans="1:7" ht="20.25">
      <c r="A1" s="35" t="s">
        <v>0</v>
      </c>
      <c r="B1" s="35"/>
      <c r="C1" s="35"/>
      <c r="D1" s="35"/>
      <c r="E1" s="35"/>
      <c r="F1" s="35"/>
      <c r="G1" s="35"/>
    </row>
    <row r="2" spans="1:7" ht="15.75">
      <c r="A2" s="36" t="s">
        <v>1</v>
      </c>
      <c r="B2" s="36"/>
      <c r="C2" s="36"/>
      <c r="D2" s="36"/>
      <c r="E2" s="36"/>
      <c r="F2" s="36"/>
      <c r="G2" s="36"/>
    </row>
    <row r="3" spans="1:7" ht="15">
      <c r="A3" s="37" t="s">
        <v>2</v>
      </c>
      <c r="B3" s="37"/>
      <c r="C3" s="37"/>
      <c r="D3" s="37"/>
      <c r="E3" s="37"/>
      <c r="F3" s="37"/>
      <c r="G3" s="37"/>
    </row>
    <row r="4" spans="1:7" ht="46.5" customHeight="1">
      <c r="A4" s="38" t="s">
        <v>70</v>
      </c>
      <c r="B4" s="39"/>
      <c r="C4" s="39"/>
      <c r="D4" s="39"/>
      <c r="E4" s="39"/>
      <c r="F4" s="39"/>
      <c r="G4" s="40"/>
    </row>
    <row r="5" spans="1:7" ht="31.5">
      <c r="A5" s="2" t="s">
        <v>3</v>
      </c>
      <c r="B5" s="2" t="s">
        <v>4</v>
      </c>
      <c r="C5" s="26" t="s">
        <v>5</v>
      </c>
      <c r="D5" s="26" t="s">
        <v>6</v>
      </c>
      <c r="E5" s="26" t="s">
        <v>7</v>
      </c>
      <c r="F5" s="3" t="s">
        <v>8</v>
      </c>
      <c r="G5" s="3" t="s">
        <v>9</v>
      </c>
    </row>
    <row r="6" spans="1:7" ht="189">
      <c r="A6" s="4">
        <v>1</v>
      </c>
      <c r="B6" s="5" t="s">
        <v>10</v>
      </c>
      <c r="C6" s="6" t="s">
        <v>11</v>
      </c>
      <c r="D6" s="7">
        <v>17</v>
      </c>
      <c r="E6" s="5" t="s">
        <v>12</v>
      </c>
      <c r="F6" s="4">
        <f>612*1.07</f>
        <v>654.84</v>
      </c>
      <c r="G6" s="11">
        <f>D6*F6</f>
        <v>11132.28</v>
      </c>
    </row>
    <row r="7" spans="1:7" ht="157.5">
      <c r="A7" s="4">
        <v>2</v>
      </c>
      <c r="B7" s="5" t="s">
        <v>13</v>
      </c>
      <c r="C7" s="6" t="s">
        <v>14</v>
      </c>
      <c r="D7" s="7">
        <v>2</v>
      </c>
      <c r="E7" s="5" t="s">
        <v>12</v>
      </c>
      <c r="F7" s="4">
        <f>67*1.07</f>
        <v>71.69</v>
      </c>
      <c r="G7" s="11">
        <f t="shared" ref="G7:G28" si="0">D7*F7</f>
        <v>143.38</v>
      </c>
    </row>
    <row r="8" spans="1:7" ht="47.25">
      <c r="A8" s="4">
        <v>3</v>
      </c>
      <c r="B8" s="5" t="s">
        <v>15</v>
      </c>
      <c r="C8" s="6" t="s">
        <v>16</v>
      </c>
      <c r="D8" s="7">
        <v>1</v>
      </c>
      <c r="E8" s="8" t="s">
        <v>17</v>
      </c>
      <c r="F8" s="9">
        <v>5942</v>
      </c>
      <c r="G8" s="11">
        <f t="shared" si="0"/>
        <v>5942</v>
      </c>
    </row>
    <row r="9" spans="1:7" ht="77.25">
      <c r="A9" s="4">
        <v>4</v>
      </c>
      <c r="B9" s="5" t="s">
        <v>18</v>
      </c>
      <c r="C9" s="6" t="s">
        <v>19</v>
      </c>
      <c r="D9" s="7">
        <v>17</v>
      </c>
      <c r="E9" s="10" t="s">
        <v>20</v>
      </c>
      <c r="F9" s="11">
        <f>119*1.07</f>
        <v>127.33000000000001</v>
      </c>
      <c r="G9" s="11">
        <f t="shared" si="0"/>
        <v>2164.61</v>
      </c>
    </row>
    <row r="10" spans="1:7" ht="93">
      <c r="A10" s="4">
        <v>5</v>
      </c>
      <c r="B10" s="5" t="s">
        <v>21</v>
      </c>
      <c r="C10" s="6" t="s">
        <v>22</v>
      </c>
      <c r="D10" s="7">
        <v>1</v>
      </c>
      <c r="E10" s="10" t="s">
        <v>17</v>
      </c>
      <c r="F10" s="4">
        <f>935*1.07</f>
        <v>1000.45</v>
      </c>
      <c r="G10" s="11">
        <f t="shared" si="0"/>
        <v>1000.45</v>
      </c>
    </row>
    <row r="11" spans="1:7" ht="47.25">
      <c r="A11" s="4">
        <v>6</v>
      </c>
      <c r="B11" s="5" t="s">
        <v>23</v>
      </c>
      <c r="C11" s="6" t="s">
        <v>24</v>
      </c>
      <c r="D11" s="7">
        <v>4</v>
      </c>
      <c r="E11" s="10" t="s">
        <v>17</v>
      </c>
      <c r="F11" s="12">
        <f>168*1.07</f>
        <v>179.76000000000002</v>
      </c>
      <c r="G11" s="11">
        <f t="shared" si="0"/>
        <v>719.04000000000008</v>
      </c>
    </row>
    <row r="12" spans="1:7" ht="63">
      <c r="A12" s="4">
        <v>7</v>
      </c>
      <c r="B12" s="5" t="s">
        <v>25</v>
      </c>
      <c r="C12" s="6" t="s">
        <v>26</v>
      </c>
      <c r="D12" s="7">
        <v>1</v>
      </c>
      <c r="E12" s="13" t="s">
        <v>17</v>
      </c>
      <c r="F12" s="12">
        <f>208*1.07</f>
        <v>222.56</v>
      </c>
      <c r="G12" s="11">
        <f t="shared" si="0"/>
        <v>222.56</v>
      </c>
    </row>
    <row r="13" spans="1:7" ht="47.25">
      <c r="A13" s="4">
        <v>8</v>
      </c>
      <c r="B13" s="5" t="s">
        <v>27</v>
      </c>
      <c r="C13" s="6" t="s">
        <v>28</v>
      </c>
      <c r="D13" s="7">
        <v>4</v>
      </c>
      <c r="E13" s="10" t="s">
        <v>17</v>
      </c>
      <c r="F13" s="11">
        <f>451*1.03</f>
        <v>464.53000000000003</v>
      </c>
      <c r="G13" s="11">
        <f t="shared" si="0"/>
        <v>1858.1200000000001</v>
      </c>
    </row>
    <row r="14" spans="1:7" ht="47.25">
      <c r="A14" s="4">
        <v>9</v>
      </c>
      <c r="B14" s="5" t="s">
        <v>29</v>
      </c>
      <c r="C14" s="6" t="s">
        <v>30</v>
      </c>
      <c r="D14" s="7">
        <v>4</v>
      </c>
      <c r="E14" s="10" t="s">
        <v>17</v>
      </c>
      <c r="F14" s="11">
        <f>86*1.07</f>
        <v>92.02000000000001</v>
      </c>
      <c r="G14" s="11">
        <f t="shared" si="0"/>
        <v>368.08000000000004</v>
      </c>
    </row>
    <row r="15" spans="1:7" ht="63">
      <c r="A15" s="4">
        <v>10</v>
      </c>
      <c r="B15" s="5" t="s">
        <v>31</v>
      </c>
      <c r="C15" s="6" t="s">
        <v>32</v>
      </c>
      <c r="D15" s="7">
        <v>6</v>
      </c>
      <c r="E15" s="14" t="s">
        <v>17</v>
      </c>
      <c r="F15" s="12">
        <f>579*1.07+75</f>
        <v>694.53000000000009</v>
      </c>
      <c r="G15" s="11">
        <f t="shared" si="0"/>
        <v>4167.18</v>
      </c>
    </row>
    <row r="16" spans="1:7" ht="110.25">
      <c r="A16" s="4">
        <v>11</v>
      </c>
      <c r="B16" s="5" t="s">
        <v>33</v>
      </c>
      <c r="C16" s="6" t="s">
        <v>34</v>
      </c>
      <c r="D16" s="7">
        <v>1</v>
      </c>
      <c r="E16" s="10" t="s">
        <v>17</v>
      </c>
      <c r="F16" s="12">
        <f>3016*1.03</f>
        <v>3106.48</v>
      </c>
      <c r="G16" s="11">
        <f t="shared" si="0"/>
        <v>3106.48</v>
      </c>
    </row>
    <row r="17" spans="1:7" ht="47.25">
      <c r="A17" s="4">
        <v>12</v>
      </c>
      <c r="B17" s="5" t="s">
        <v>35</v>
      </c>
      <c r="C17" s="6" t="s">
        <v>36</v>
      </c>
      <c r="D17" s="7">
        <v>4</v>
      </c>
      <c r="E17" s="14" t="s">
        <v>17</v>
      </c>
      <c r="F17" s="12">
        <v>1863</v>
      </c>
      <c r="G17" s="11">
        <f t="shared" si="0"/>
        <v>7452</v>
      </c>
    </row>
    <row r="18" spans="1:7" ht="78.75">
      <c r="A18" s="4">
        <v>13</v>
      </c>
      <c r="B18" s="15" t="s">
        <v>37</v>
      </c>
      <c r="C18" s="6" t="s">
        <v>38</v>
      </c>
      <c r="D18" s="7">
        <v>4</v>
      </c>
      <c r="E18" s="16" t="s">
        <v>17</v>
      </c>
      <c r="F18" s="17">
        <f>247*1.07</f>
        <v>264.29000000000002</v>
      </c>
      <c r="G18" s="11">
        <f t="shared" si="0"/>
        <v>1057.1600000000001</v>
      </c>
    </row>
    <row r="19" spans="1:7" ht="47.25">
      <c r="A19" s="4">
        <v>14</v>
      </c>
      <c r="B19" s="15" t="s">
        <v>39</v>
      </c>
      <c r="C19" s="6" t="s">
        <v>66</v>
      </c>
      <c r="D19" s="7">
        <v>4</v>
      </c>
      <c r="E19" s="16" t="s">
        <v>17</v>
      </c>
      <c r="F19" s="17">
        <f>82*1.07</f>
        <v>87.740000000000009</v>
      </c>
      <c r="G19" s="11">
        <f t="shared" si="0"/>
        <v>350.96000000000004</v>
      </c>
    </row>
    <row r="20" spans="1:7" ht="47.25">
      <c r="A20" s="4">
        <v>15</v>
      </c>
      <c r="B20" s="5" t="s">
        <v>40</v>
      </c>
      <c r="C20" s="6" t="s">
        <v>41</v>
      </c>
      <c r="D20" s="7">
        <v>1</v>
      </c>
      <c r="E20" s="10" t="s">
        <v>42</v>
      </c>
      <c r="F20" s="11">
        <v>2283</v>
      </c>
      <c r="G20" s="11">
        <f t="shared" si="0"/>
        <v>2283</v>
      </c>
    </row>
    <row r="21" spans="1:7" ht="31.5">
      <c r="A21" s="4">
        <v>16</v>
      </c>
      <c r="B21" s="5" t="s">
        <v>43</v>
      </c>
      <c r="C21" s="6" t="s">
        <v>67</v>
      </c>
      <c r="D21" s="7">
        <v>1</v>
      </c>
      <c r="E21" s="10" t="s">
        <v>42</v>
      </c>
      <c r="F21" s="11">
        <f>66*1.07</f>
        <v>70.62</v>
      </c>
      <c r="G21" s="11">
        <f t="shared" si="0"/>
        <v>70.62</v>
      </c>
    </row>
    <row r="22" spans="1:7" ht="110.25">
      <c r="A22" s="4">
        <v>17</v>
      </c>
      <c r="B22" s="5" t="s">
        <v>44</v>
      </c>
      <c r="C22" s="6" t="s">
        <v>45</v>
      </c>
      <c r="D22" s="7">
        <v>2</v>
      </c>
      <c r="E22" s="10" t="s">
        <v>42</v>
      </c>
      <c r="F22" s="11">
        <f>201*1.07</f>
        <v>215.07000000000002</v>
      </c>
      <c r="G22" s="11">
        <f t="shared" si="0"/>
        <v>430.14000000000004</v>
      </c>
    </row>
    <row r="23" spans="1:7" ht="47.25">
      <c r="A23" s="4">
        <v>18</v>
      </c>
      <c r="B23" s="15" t="s">
        <v>46</v>
      </c>
      <c r="C23" s="6" t="s">
        <v>47</v>
      </c>
      <c r="D23" s="7">
        <v>1</v>
      </c>
      <c r="E23" s="18" t="s">
        <v>42</v>
      </c>
      <c r="F23" s="19">
        <v>6377</v>
      </c>
      <c r="G23" s="11">
        <f t="shared" si="0"/>
        <v>6377</v>
      </c>
    </row>
    <row r="24" spans="1:7" ht="94.5">
      <c r="A24" s="4">
        <v>19</v>
      </c>
      <c r="B24" s="5" t="s">
        <v>48</v>
      </c>
      <c r="C24" s="6" t="s">
        <v>49</v>
      </c>
      <c r="D24" s="7">
        <v>1</v>
      </c>
      <c r="E24" s="10" t="s">
        <v>17</v>
      </c>
      <c r="F24" s="11">
        <f>784*1.07</f>
        <v>838.88</v>
      </c>
      <c r="G24" s="11">
        <f t="shared" si="0"/>
        <v>838.88</v>
      </c>
    </row>
    <row r="25" spans="1:7" ht="78.75">
      <c r="A25" s="4">
        <v>20</v>
      </c>
      <c r="B25" s="5" t="s">
        <v>50</v>
      </c>
      <c r="C25" s="6" t="s">
        <v>69</v>
      </c>
      <c r="D25" s="7">
        <v>30</v>
      </c>
      <c r="E25" s="20" t="s">
        <v>51</v>
      </c>
      <c r="F25" s="11">
        <v>495</v>
      </c>
      <c r="G25" s="11">
        <f t="shared" si="0"/>
        <v>14850</v>
      </c>
    </row>
    <row r="26" spans="1:7" ht="31.5">
      <c r="A26" s="4">
        <v>21</v>
      </c>
      <c r="B26" s="21" t="s">
        <v>52</v>
      </c>
      <c r="C26" s="6" t="s">
        <v>53</v>
      </c>
      <c r="D26" s="7">
        <v>1</v>
      </c>
      <c r="E26" s="13" t="s">
        <v>17</v>
      </c>
      <c r="F26" s="22">
        <v>450</v>
      </c>
      <c r="G26" s="11">
        <f t="shared" si="0"/>
        <v>450</v>
      </c>
    </row>
    <row r="27" spans="1:7" ht="283.5">
      <c r="A27" s="4">
        <v>22</v>
      </c>
      <c r="B27" s="21" t="s">
        <v>54</v>
      </c>
      <c r="C27" s="6" t="s">
        <v>68</v>
      </c>
      <c r="D27" s="27">
        <v>1.1599999999999999E-2</v>
      </c>
      <c r="E27" s="13" t="s">
        <v>55</v>
      </c>
      <c r="F27" s="22">
        <v>74571</v>
      </c>
      <c r="G27" s="11">
        <f t="shared" si="0"/>
        <v>865.02359999999999</v>
      </c>
    </row>
    <row r="28" spans="1:7" ht="47.25">
      <c r="A28" s="4">
        <v>23</v>
      </c>
      <c r="B28" s="21" t="s">
        <v>56</v>
      </c>
      <c r="C28" s="6" t="s">
        <v>57</v>
      </c>
      <c r="D28" s="28">
        <v>1</v>
      </c>
      <c r="E28" s="13" t="s">
        <v>17</v>
      </c>
      <c r="F28" s="22">
        <f>174.94/1.18</f>
        <v>148.25423728813561</v>
      </c>
      <c r="G28" s="11">
        <f t="shared" si="0"/>
        <v>148.25423728813561</v>
      </c>
    </row>
    <row r="29" spans="1:7" customFormat="1" ht="15.75">
      <c r="A29" s="41"/>
      <c r="B29" s="23"/>
      <c r="C29" s="32" t="s">
        <v>58</v>
      </c>
      <c r="D29" s="33"/>
      <c r="E29" s="33"/>
      <c r="F29" s="34"/>
      <c r="G29" s="24">
        <f>SUM(G6:G28)</f>
        <v>65997.217837288132</v>
      </c>
    </row>
    <row r="30" spans="1:7" customFormat="1" ht="15">
      <c r="A30" s="41"/>
      <c r="B30" s="25"/>
      <c r="C30" s="29" t="s">
        <v>59</v>
      </c>
      <c r="D30" s="30"/>
      <c r="E30" s="30"/>
      <c r="F30" s="31"/>
      <c r="G30" s="24">
        <f>G29*18%</f>
        <v>11879.499210711863</v>
      </c>
    </row>
    <row r="31" spans="1:7" customFormat="1" ht="15">
      <c r="A31" s="41"/>
      <c r="B31" s="29" t="s">
        <v>60</v>
      </c>
      <c r="C31" s="30"/>
      <c r="D31" s="30"/>
      <c r="E31" s="30"/>
      <c r="F31" s="31"/>
      <c r="G31" s="24">
        <f>G29+G30</f>
        <v>77876.717047999991</v>
      </c>
    </row>
    <row r="32" spans="1:7" customFormat="1" ht="15">
      <c r="A32" s="41"/>
      <c r="B32" s="25"/>
      <c r="C32" s="29" t="s">
        <v>61</v>
      </c>
      <c r="D32" s="30"/>
      <c r="E32" s="30"/>
      <c r="F32" s="31"/>
      <c r="G32" s="24">
        <f>G31*1%</f>
        <v>778.76717047999989</v>
      </c>
    </row>
    <row r="33" spans="1:7" customFormat="1" ht="15">
      <c r="A33" s="41"/>
      <c r="B33" s="25"/>
      <c r="C33" s="29" t="s">
        <v>62</v>
      </c>
      <c r="D33" s="30"/>
      <c r="E33" s="30"/>
      <c r="F33" s="31"/>
      <c r="G33" s="24">
        <f>G31+G32</f>
        <v>78655.484218479993</v>
      </c>
    </row>
    <row r="34" spans="1:7" customFormat="1" ht="15">
      <c r="A34" s="41"/>
      <c r="B34" s="25"/>
      <c r="C34" s="29" t="s">
        <v>63</v>
      </c>
      <c r="D34" s="30"/>
      <c r="E34" s="30"/>
      <c r="F34" s="31"/>
      <c r="G34" s="24">
        <f>G31*3%</f>
        <v>2336.3015114399996</v>
      </c>
    </row>
    <row r="35" spans="1:7" customFormat="1" ht="15.75">
      <c r="A35" s="41"/>
      <c r="B35" s="25"/>
      <c r="C35" s="32" t="s">
        <v>64</v>
      </c>
      <c r="D35" s="33"/>
      <c r="E35" s="33"/>
      <c r="F35" s="34"/>
      <c r="G35" s="24">
        <f>G33+G34</f>
        <v>80991.785729919997</v>
      </c>
    </row>
    <row r="36" spans="1:7" customFormat="1" ht="15.75">
      <c r="A36" s="41"/>
      <c r="B36" s="23"/>
      <c r="C36" s="32" t="s">
        <v>65</v>
      </c>
      <c r="D36" s="33"/>
      <c r="E36" s="33"/>
      <c r="F36" s="34"/>
      <c r="G36" s="24">
        <f>ROUND(G35,0.5)</f>
        <v>80992</v>
      </c>
    </row>
  </sheetData>
  <mergeCells count="13">
    <mergeCell ref="C34:F34"/>
    <mergeCell ref="C35:F35"/>
    <mergeCell ref="C36:F36"/>
    <mergeCell ref="A1:G1"/>
    <mergeCell ref="A2:G2"/>
    <mergeCell ref="A3:G3"/>
    <mergeCell ref="A4:G4"/>
    <mergeCell ref="A29:A36"/>
    <mergeCell ref="C29:F29"/>
    <mergeCell ref="C30:F30"/>
    <mergeCell ref="B31:F31"/>
    <mergeCell ref="C32:F32"/>
    <mergeCell ref="C33:F33"/>
  </mergeCells>
  <dataValidations count="1">
    <dataValidation type="decimal" allowBlank="1" showInputMessage="1" showErrorMessage="1" errorTitle="Invalid Entry" error="Only Numeric Values are allowed. " promptTitle="Quantity" prompt="Please enter the Quantity for this item. " sqref="D13 D24">
      <formula1>0</formula1>
      <formula2>999999999999999</formula2>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2025-07-12T09:03:39Z</dcterms:modified>
</cp:coreProperties>
</file>